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8625" firstSheet="1" activeTab="4"/>
  </bookViews>
  <sheets>
    <sheet name="М1 1 день" sheetId="5" r:id="rId1"/>
    <sheet name="ж1 1день" sheetId="6" r:id="rId2"/>
    <sheet name="ж2 1день" sheetId="17" r:id="rId3"/>
    <sheet name="ж3 1 день" sheetId="18" r:id="rId4"/>
    <sheet name="м3 1 день" sheetId="19" r:id="rId5"/>
    <sheet name="м4 1 день" sheetId="20" r:id="rId6"/>
    <sheet name="м5 1 день" sheetId="21" r:id="rId7"/>
    <sheet name="м2 1 день" sheetId="22" r:id="rId8"/>
    <sheet name="итоги" sheetId="23" r:id="rId9"/>
  </sheets>
  <calcPr calcId="125725"/>
</workbook>
</file>

<file path=xl/calcChain.xml><?xml version="1.0" encoding="utf-8"?>
<calcChain xmlns="http://schemas.openxmlformats.org/spreadsheetml/2006/main">
  <c r="G118" i="19"/>
  <c r="C118"/>
  <c r="G120"/>
  <c r="I120" s="1"/>
  <c r="G117"/>
  <c r="F117"/>
  <c r="E117"/>
  <c r="C117"/>
  <c r="I119"/>
  <c r="I118" l="1"/>
  <c r="I117"/>
  <c r="H82" l="1"/>
  <c r="H81"/>
  <c r="I82"/>
  <c r="I81"/>
  <c r="H110"/>
  <c r="H109"/>
  <c r="H105"/>
  <c r="H104"/>
  <c r="H49"/>
  <c r="H50"/>
  <c r="H51"/>
  <c r="H52"/>
  <c r="H53"/>
  <c r="H54"/>
  <c r="H55"/>
  <c r="H56"/>
  <c r="H57"/>
  <c r="H66"/>
  <c r="H67"/>
  <c r="H68"/>
  <c r="H69"/>
  <c r="H70"/>
  <c r="H48"/>
  <c r="H43"/>
  <c r="H42"/>
  <c r="H36"/>
  <c r="H22"/>
  <c r="H23"/>
  <c r="H24"/>
  <c r="H25"/>
  <c r="H26"/>
  <c r="H27"/>
  <c r="H21"/>
  <c r="I110" l="1"/>
  <c r="I105"/>
  <c r="I104"/>
  <c r="J12" i="21"/>
  <c r="I12"/>
  <c r="I48" i="19"/>
  <c r="I49"/>
  <c r="I50"/>
  <c r="I51"/>
  <c r="I52"/>
  <c r="I53"/>
  <c r="I54"/>
  <c r="I55"/>
  <c r="I56"/>
  <c r="I57"/>
  <c r="I66"/>
  <c r="I67"/>
  <c r="I68"/>
  <c r="I69"/>
  <c r="I70"/>
  <c r="I71"/>
  <c r="I72"/>
  <c r="I73"/>
  <c r="I43"/>
  <c r="I42"/>
  <c r="I23"/>
  <c r="I24"/>
  <c r="I25"/>
  <c r="I26"/>
  <c r="I27"/>
  <c r="I36"/>
  <c r="I21"/>
  <c r="I22"/>
  <c r="E45" i="23"/>
  <c r="F45"/>
  <c r="G47"/>
  <c r="G46"/>
  <c r="G45"/>
  <c r="F11"/>
  <c r="J37" i="5"/>
  <c r="I37"/>
  <c r="E13" i="23"/>
  <c r="E12"/>
  <c r="E11"/>
  <c r="E17"/>
  <c r="J12" i="6"/>
  <c r="J13"/>
  <c r="J14"/>
  <c r="J11"/>
  <c r="D61" i="23"/>
  <c r="H61"/>
  <c r="D62"/>
  <c r="E62"/>
  <c r="F62"/>
  <c r="H62"/>
  <c r="D63"/>
  <c r="E63"/>
  <c r="F63"/>
  <c r="H63"/>
  <c r="C62"/>
  <c r="D60"/>
  <c r="E60"/>
  <c r="F60"/>
  <c r="H60"/>
  <c r="C60"/>
  <c r="E61"/>
  <c r="J29" i="22"/>
  <c r="J28"/>
  <c r="I28"/>
  <c r="I29"/>
  <c r="G63" i="23"/>
  <c r="G61"/>
  <c r="I46"/>
  <c r="G60"/>
  <c r="C47"/>
  <c r="C63" s="1"/>
  <c r="C45"/>
  <c r="C14"/>
  <c r="C12"/>
  <c r="I34" i="5"/>
  <c r="J34"/>
  <c r="C11" i="23"/>
  <c r="G11" s="1"/>
  <c r="J37" i="6"/>
  <c r="I37"/>
  <c r="J36"/>
  <c r="I36"/>
  <c r="J35"/>
  <c r="I35"/>
  <c r="J34"/>
  <c r="I34"/>
  <c r="J33"/>
  <c r="I33"/>
  <c r="J27"/>
  <c r="I27"/>
  <c r="J26"/>
  <c r="I26"/>
  <c r="J25"/>
  <c r="I25"/>
  <c r="J24"/>
  <c r="I24"/>
  <c r="J23"/>
  <c r="I23"/>
  <c r="J22"/>
  <c r="I22"/>
  <c r="J21"/>
  <c r="I21"/>
  <c r="J20"/>
  <c r="I20"/>
  <c r="I11" i="21"/>
  <c r="I18" i="5"/>
  <c r="J18"/>
  <c r="F61" i="23"/>
  <c r="I18" i="17"/>
  <c r="I12"/>
  <c r="I13"/>
  <c r="I14"/>
  <c r="I15"/>
  <c r="I16"/>
  <c r="I17"/>
  <c r="I11"/>
  <c r="I11" i="6"/>
  <c r="I12"/>
  <c r="I13"/>
  <c r="I14"/>
  <c r="G23" i="23"/>
  <c r="G24"/>
  <c r="G25"/>
  <c r="G26"/>
  <c r="G27"/>
  <c r="G28"/>
  <c r="G22"/>
  <c r="E34"/>
  <c r="E35"/>
  <c r="E36"/>
  <c r="E37"/>
  <c r="E38"/>
  <c r="E39"/>
  <c r="E33"/>
  <c r="I53"/>
  <c r="I54"/>
  <c r="I55"/>
  <c r="I52"/>
  <c r="D16"/>
  <c r="D13"/>
  <c r="D15"/>
  <c r="G15" s="1"/>
  <c r="D14"/>
  <c r="F16"/>
  <c r="F13"/>
  <c r="F12"/>
  <c r="F17"/>
  <c r="G17" s="1"/>
  <c r="J18" i="17"/>
  <c r="J17"/>
  <c r="J16"/>
  <c r="J15"/>
  <c r="J14"/>
  <c r="J13"/>
  <c r="J12"/>
  <c r="J11"/>
  <c r="I26" i="5"/>
  <c r="J24"/>
  <c r="I29"/>
  <c r="J25"/>
  <c r="J26"/>
  <c r="I22"/>
  <c r="J27"/>
  <c r="J28"/>
  <c r="I14"/>
  <c r="J29"/>
  <c r="I27"/>
  <c r="J30"/>
  <c r="J31"/>
  <c r="I23"/>
  <c r="J32"/>
  <c r="J33"/>
  <c r="J35"/>
  <c r="I13"/>
  <c r="J36"/>
  <c r="I15"/>
  <c r="I11"/>
  <c r="I33"/>
  <c r="I32"/>
  <c r="I30"/>
  <c r="I31"/>
  <c r="I17"/>
  <c r="J23"/>
  <c r="J22" i="22"/>
  <c r="J23"/>
  <c r="J24"/>
  <c r="J25"/>
  <c r="J26"/>
  <c r="J27"/>
  <c r="J30"/>
  <c r="J31"/>
  <c r="J32"/>
  <c r="J33"/>
  <c r="J34"/>
  <c r="J35"/>
  <c r="J36"/>
  <c r="J37"/>
  <c r="I22"/>
  <c r="I23"/>
  <c r="I24"/>
  <c r="I25"/>
  <c r="I26"/>
  <c r="I27"/>
  <c r="I30"/>
  <c r="I31"/>
  <c r="I32"/>
  <c r="I33"/>
  <c r="I34"/>
  <c r="I35"/>
  <c r="I36"/>
  <c r="I37"/>
  <c r="I15" i="19"/>
  <c r="I16"/>
  <c r="I17"/>
  <c r="H15"/>
  <c r="H16"/>
  <c r="H17"/>
  <c r="J21" i="22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3" i="20"/>
  <c r="I13"/>
  <c r="J12"/>
  <c r="I12"/>
  <c r="J11"/>
  <c r="I11"/>
  <c r="I14" i="19"/>
  <c r="H14"/>
  <c r="I13"/>
  <c r="H13"/>
  <c r="I12"/>
  <c r="H12"/>
  <c r="I11"/>
  <c r="H11"/>
  <c r="I10"/>
  <c r="H10"/>
  <c r="I9"/>
  <c r="H9"/>
  <c r="J14" i="18"/>
  <c r="I14"/>
  <c r="J12"/>
  <c r="I12"/>
  <c r="J15"/>
  <c r="I15"/>
  <c r="J11"/>
  <c r="I11"/>
  <c r="J13"/>
  <c r="I13"/>
  <c r="I24" i="5"/>
  <c r="J22"/>
  <c r="I36"/>
  <c r="J21"/>
  <c r="I12"/>
  <c r="J20"/>
  <c r="I19"/>
  <c r="J19"/>
  <c r="I16"/>
  <c r="J17"/>
  <c r="I25"/>
  <c r="J16"/>
  <c r="I28"/>
  <c r="J15"/>
  <c r="I35"/>
  <c r="J14"/>
  <c r="I21"/>
  <c r="J13"/>
  <c r="I20"/>
  <c r="J12"/>
  <c r="J11"/>
  <c r="G12" i="23" l="1"/>
  <c r="I62"/>
  <c r="G14"/>
  <c r="I45"/>
  <c r="I44"/>
  <c r="G13"/>
  <c r="I63"/>
  <c r="I60"/>
  <c r="I47"/>
  <c r="C61"/>
  <c r="I61" s="1"/>
  <c r="G16"/>
</calcChain>
</file>

<file path=xl/sharedStrings.xml><?xml version="1.0" encoding="utf-8"?>
<sst xmlns="http://schemas.openxmlformats.org/spreadsheetml/2006/main" count="959" uniqueCount="257">
  <si>
    <t>№</t>
  </si>
  <si>
    <t>Фамилия Имя</t>
  </si>
  <si>
    <t>Год рождения</t>
  </si>
  <si>
    <t>Команда</t>
  </si>
  <si>
    <t>Время</t>
  </si>
  <si>
    <t>Дистанция</t>
  </si>
  <si>
    <t>км</t>
  </si>
  <si>
    <t>км/ч</t>
  </si>
  <si>
    <t>Отставание</t>
  </si>
  <si>
    <t>Климкович Анатолий</t>
  </si>
  <si>
    <t>МИНИСТЕРСТВО СПОРТА И ТУРИЗМА РЕСПУБЛИКИ БЕЛАРУСЬ</t>
  </si>
  <si>
    <t>ОБЩЕСТВЕННОЕ ОБЪЕДИНЕНИЕ "БЕЛОРССКАЯ ФЕДЕРАЦИЯ ВЕЛОСИПЕДНОГО СПОРТА"</t>
  </si>
  <si>
    <t>22 октября 2011 года</t>
  </si>
  <si>
    <t>группа М1</t>
  </si>
  <si>
    <t>группа М2</t>
  </si>
  <si>
    <t>группа Ж2</t>
  </si>
  <si>
    <t>группа Ж1</t>
  </si>
  <si>
    <t>группа Ж3</t>
  </si>
  <si>
    <t>группа М3</t>
  </si>
  <si>
    <t>группа М4</t>
  </si>
  <si>
    <t>группа М5</t>
  </si>
  <si>
    <t>год рождения</t>
  </si>
  <si>
    <t>ведомство</t>
  </si>
  <si>
    <t>место</t>
  </si>
  <si>
    <t>моутинбайк</t>
  </si>
  <si>
    <t>командные результаты</t>
  </si>
  <si>
    <t>команда</t>
  </si>
  <si>
    <t>мужчины</t>
  </si>
  <si>
    <t>женщины</t>
  </si>
  <si>
    <t>юниоры</t>
  </si>
  <si>
    <t>юниорки</t>
  </si>
  <si>
    <t>всего</t>
  </si>
  <si>
    <t>кросс</t>
  </si>
  <si>
    <t>Итоговые командные результаты</t>
  </si>
  <si>
    <t>очки</t>
  </si>
  <si>
    <t>Курныш Юля</t>
  </si>
  <si>
    <t>Борисов</t>
  </si>
  <si>
    <t>Яроцкая Татьяна</t>
  </si>
  <si>
    <t>Чуйкова Виолета</t>
  </si>
  <si>
    <t>гр. обл</t>
  </si>
  <si>
    <t>Крупки</t>
  </si>
  <si>
    <t>КСДЮШОР</t>
  </si>
  <si>
    <t>Смирнова Александра</t>
  </si>
  <si>
    <t>Вит. обл</t>
  </si>
  <si>
    <t>Максимова Анна</t>
  </si>
  <si>
    <t>Саченко Марта</t>
  </si>
  <si>
    <t>Касобутская Ксения</t>
  </si>
  <si>
    <t>Кучинская Марина</t>
  </si>
  <si>
    <t>Мог. обл</t>
  </si>
  <si>
    <t>Козлова Александра</t>
  </si>
  <si>
    <t>Пятровская Екатерина</t>
  </si>
  <si>
    <t>Гр. обл</t>
  </si>
  <si>
    <t>Нестерович Александра</t>
  </si>
  <si>
    <t>МГГУОР</t>
  </si>
  <si>
    <t>Андрухан Ксения</t>
  </si>
  <si>
    <t>Скурат Татьяна</t>
  </si>
  <si>
    <t>Усова Татьяна</t>
  </si>
  <si>
    <t>Дроздова Елена</t>
  </si>
  <si>
    <t>Спадарик Виктория</t>
  </si>
  <si>
    <t>Динамо</t>
  </si>
  <si>
    <t>Хацкевич Дмитрий</t>
  </si>
  <si>
    <t>Хрущев Вадим</t>
  </si>
  <si>
    <t>Стельмащук Никита</t>
  </si>
  <si>
    <t>Комаров Алексей</t>
  </si>
  <si>
    <t>Хомиченко Сергей</t>
  </si>
  <si>
    <t>Бесаго Михаил</t>
  </si>
  <si>
    <t>Пацкевич Владислав</t>
  </si>
  <si>
    <t>Тихонов Алексей</t>
  </si>
  <si>
    <t>Брест. обл</t>
  </si>
  <si>
    <t>Могил. обл</t>
  </si>
  <si>
    <t>Донской Михаил</t>
  </si>
  <si>
    <t>Голубь Сергей</t>
  </si>
  <si>
    <t>Шутько Александр</t>
  </si>
  <si>
    <t>Марковский Илья</t>
  </si>
  <si>
    <t>Строков Василий</t>
  </si>
  <si>
    <t>Борей Николай</t>
  </si>
  <si>
    <t>Горохович Владимир</t>
  </si>
  <si>
    <t>Данилович Антон</t>
  </si>
  <si>
    <t>Тишков Роман</t>
  </si>
  <si>
    <t>Смеян Дмитрий</t>
  </si>
  <si>
    <t>Ахроменко Евгений</t>
  </si>
  <si>
    <t>Нестерук Дмитрий</t>
  </si>
  <si>
    <t>Марков Роман</t>
  </si>
  <si>
    <t>Белявский Василий</t>
  </si>
  <si>
    <t>Кравцов Максим</t>
  </si>
  <si>
    <t>Тищенко Гордеев</t>
  </si>
  <si>
    <t>Рябушенко Александр</t>
  </si>
  <si>
    <t>Шнырко Алексей</t>
  </si>
  <si>
    <t>Дубовский Владислав</t>
  </si>
  <si>
    <t>Турсунов Александр</t>
  </si>
  <si>
    <t>Баркун Денис</t>
  </si>
  <si>
    <t>Борткевич Валентин</t>
  </si>
  <si>
    <t>Санду Константин</t>
  </si>
  <si>
    <t>Платон Виктор</t>
  </si>
  <si>
    <t>Хадункин Артем</t>
  </si>
  <si>
    <t>Гулидов Алексей</t>
  </si>
  <si>
    <t>Морделев Андрей</t>
  </si>
  <si>
    <t>Поляков Дмитрий</t>
  </si>
  <si>
    <t>Журавлев Владислав</t>
  </si>
  <si>
    <t>Минская область</t>
  </si>
  <si>
    <t>Гомельская область</t>
  </si>
  <si>
    <t>Гродненская область</t>
  </si>
  <si>
    <t>Могилевская область</t>
  </si>
  <si>
    <t>Витебская областьэ</t>
  </si>
  <si>
    <t>Бресткая область</t>
  </si>
  <si>
    <t>Минский район</t>
  </si>
  <si>
    <t>Молодечно</t>
  </si>
  <si>
    <t>Минск МГЦОР</t>
  </si>
  <si>
    <t>23 октября 2011 года</t>
  </si>
  <si>
    <t>21-23 октября 2011 года</t>
  </si>
  <si>
    <t>Садовский Даниил</t>
  </si>
  <si>
    <t>Швайковский Илья</t>
  </si>
  <si>
    <t>Вяткин Никита</t>
  </si>
  <si>
    <t>Карцев Владислав</t>
  </si>
  <si>
    <t>Шевченко Сергей</t>
  </si>
  <si>
    <t>Прокапчук Виталий</t>
  </si>
  <si>
    <t>Ковалевский Егор</t>
  </si>
  <si>
    <t>Шитик Павел</t>
  </si>
  <si>
    <t>Серехан Сергей</t>
  </si>
  <si>
    <t>Кишкурно Владислав</t>
  </si>
  <si>
    <t>Бобкова Мариами</t>
  </si>
  <si>
    <t>Матиев Семен</t>
  </si>
  <si>
    <t>Слаёк Павел</t>
  </si>
  <si>
    <t>Приставко Анрей</t>
  </si>
  <si>
    <t>Редьков Павел</t>
  </si>
  <si>
    <t>Крючек Сергей</t>
  </si>
  <si>
    <t>Зуенок Александр</t>
  </si>
  <si>
    <t>Иканович Арсений</t>
  </si>
  <si>
    <t>Королько Денис</t>
  </si>
  <si>
    <t>Колос Глеб</t>
  </si>
  <si>
    <t>Дорожок Анатолий</t>
  </si>
  <si>
    <t>Виноградов Максим</t>
  </si>
  <si>
    <t>Белько Дмитрий</t>
  </si>
  <si>
    <t>Горбач Артем</t>
  </si>
  <si>
    <t>Боровик Никита</t>
  </si>
  <si>
    <t>Костеров Сергей</t>
  </si>
  <si>
    <t>Шиманович Алесь</t>
  </si>
  <si>
    <t>Минск (лично)</t>
  </si>
  <si>
    <t>Рудько Вадим</t>
  </si>
  <si>
    <t>Ведомство</t>
  </si>
  <si>
    <t>республика</t>
  </si>
  <si>
    <t>область</t>
  </si>
  <si>
    <t>Минск. обл-Борисов</t>
  </si>
  <si>
    <t>Минск. Обл-Молодечно</t>
  </si>
  <si>
    <t>Минск. Обл-Минск. р-он</t>
  </si>
  <si>
    <t>Минск.обл-Молодечно</t>
  </si>
  <si>
    <t>Минск. Обл-Крупки</t>
  </si>
  <si>
    <t>Минск. Обл-Борисов</t>
  </si>
  <si>
    <t>Гомел. Обл</t>
  </si>
  <si>
    <t>Брест. Обл</t>
  </si>
  <si>
    <t>гродн. обл</t>
  </si>
  <si>
    <t>Минск.обл-Борисов</t>
  </si>
  <si>
    <t>Минск.обл-Крупки</t>
  </si>
  <si>
    <t>Гомел.обл</t>
  </si>
  <si>
    <t>РДЮСШ</t>
  </si>
  <si>
    <t>МГЦОР РДЮСШ</t>
  </si>
  <si>
    <t xml:space="preserve">                  СК ФПБ</t>
  </si>
  <si>
    <t>Минск. Минск.обл  Крупки</t>
  </si>
  <si>
    <t xml:space="preserve">                     СК ФПБ</t>
  </si>
  <si>
    <t xml:space="preserve">                       СК ФПБ</t>
  </si>
  <si>
    <t>общество</t>
  </si>
  <si>
    <t>Ведомоство</t>
  </si>
  <si>
    <t>Минск</t>
  </si>
  <si>
    <t>СК ФПБ</t>
  </si>
  <si>
    <t>Минск. Обл Минск. Р-он</t>
  </si>
  <si>
    <t>СДЮСШ-2</t>
  </si>
  <si>
    <t>Минск обл. Минск. Р-он</t>
  </si>
  <si>
    <t>МГОУОР СДЮСШ-2</t>
  </si>
  <si>
    <t>Гомел.обл  Мозырь</t>
  </si>
  <si>
    <t>Гомел.обл   Жлобин</t>
  </si>
  <si>
    <t>Мог. Обл   Кировск</t>
  </si>
  <si>
    <t>МГГЦОР РДЮСШ</t>
  </si>
  <si>
    <t xml:space="preserve">Минск </t>
  </si>
  <si>
    <t>МГГЦОР</t>
  </si>
  <si>
    <t>Минск  Минск. Обл</t>
  </si>
  <si>
    <t>МГГЦОР (л)</t>
  </si>
  <si>
    <t>МГГЦОР(л)</t>
  </si>
  <si>
    <t>Вит. Обл Орша</t>
  </si>
  <si>
    <t>МГОУОР   СДЮСШ-2</t>
  </si>
  <si>
    <t>Гомел. Обл Колинк.</t>
  </si>
  <si>
    <t>Мог. Обл Кировск</t>
  </si>
  <si>
    <t>Общество</t>
  </si>
  <si>
    <t>Минск. Обл Крупки</t>
  </si>
  <si>
    <t>обществр</t>
  </si>
  <si>
    <t>"МИНСКАЯ ОБЛАСТНАЯ ФЕДЕРАЦИЯ ВЕЛОСИПЕДНОГО СПОРТА"</t>
  </si>
  <si>
    <t>УПРАВЛЕНИЕ ФИЗИЧЕСКОЙ КУЛЬТУРЫ СПОРТА И ТУРИЗМА МИНОБЛИСПОЛКОМА</t>
  </si>
  <si>
    <t>Результаты открытого чемпионата и первенства Минской области в программе Чемпионата Республики Беларусь по велокроссу и маутинбайку</t>
  </si>
  <si>
    <t>г. Борисов</t>
  </si>
  <si>
    <t>Юноши 1995 г.р. и моложе</t>
  </si>
  <si>
    <t>Главный судья</t>
  </si>
  <si>
    <t>Голубь С.М.</t>
  </si>
  <si>
    <t>Главный секретарь</t>
  </si>
  <si>
    <t>Калачев А.А.</t>
  </si>
  <si>
    <t>Стасевич Валентин</t>
  </si>
  <si>
    <t>Витебская область</t>
  </si>
  <si>
    <t>итоговые командные</t>
  </si>
  <si>
    <t>очки обл</t>
  </si>
  <si>
    <t>юниорки 1993-1994 г.р.</t>
  </si>
  <si>
    <t>девушки 1995 и моложе</t>
  </si>
  <si>
    <t>женщины 1992-1968</t>
  </si>
  <si>
    <t>мужчины 1992-1968</t>
  </si>
  <si>
    <t>юниоры 1993-1994</t>
  </si>
  <si>
    <t>ветераны 1967-1956</t>
  </si>
  <si>
    <t>ветераны 1955 и старше</t>
  </si>
  <si>
    <t>Минск. Минск. Обл Минск. Р-н</t>
  </si>
  <si>
    <t>Юноши</t>
  </si>
  <si>
    <t>девушки</t>
  </si>
  <si>
    <t>юноши</t>
  </si>
  <si>
    <t xml:space="preserve">юноши </t>
  </si>
  <si>
    <t>место область</t>
  </si>
  <si>
    <t>место обл</t>
  </si>
  <si>
    <t>очки РБ</t>
  </si>
  <si>
    <t xml:space="preserve">   место РБ</t>
  </si>
  <si>
    <t>Место обл</t>
  </si>
  <si>
    <t>Ляпко Сергей</t>
  </si>
  <si>
    <t>Фроленко Владислав</t>
  </si>
  <si>
    <t>Участники под №№: 46,  43  не стартовали</t>
  </si>
  <si>
    <t>№ п\п</t>
  </si>
  <si>
    <t>№ уч-ка</t>
  </si>
  <si>
    <t xml:space="preserve">место </t>
  </si>
  <si>
    <t>Участники под №№: 47, 48, 12 - сошли</t>
  </si>
  <si>
    <t>Участники под №№: 44, 87, 14, 23, 28, 8, 26, 31 - сошли</t>
  </si>
  <si>
    <t>Участники под №№: 6, 2, 7 - сошли</t>
  </si>
  <si>
    <t>Участники под №№ 11, 9 сошли</t>
  </si>
  <si>
    <t>Участники под №№4, 7 сошли</t>
  </si>
  <si>
    <t>Участники под №№: 11, 9 - сошли</t>
  </si>
  <si>
    <t>Участники под №№: 4, 7 - сошли</t>
  </si>
  <si>
    <t>Участники под №№: 47, 55, 58, 69, 72, 77, 78, 79, 61 - сошли</t>
  </si>
  <si>
    <t xml:space="preserve">очки </t>
  </si>
  <si>
    <t>Результаты соревнований на дистанции формата ОХ-олимпийскому</t>
  </si>
  <si>
    <t>юниоры 1993-1994 г.р.</t>
  </si>
  <si>
    <t xml:space="preserve">Главный судья  </t>
  </si>
  <si>
    <t>судья НК</t>
  </si>
  <si>
    <t>Главный судья, судья НК</t>
  </si>
  <si>
    <t>Главный секретарь, судья НК</t>
  </si>
  <si>
    <t>ветераны 1967-1956 г.р.</t>
  </si>
  <si>
    <t>ветераны 1955 г.р. и старше</t>
  </si>
  <si>
    <t>Приставка Андрей</t>
  </si>
  <si>
    <t>девушки 1995 г.р. и моложе</t>
  </si>
  <si>
    <t>результаты по МТБ</t>
  </si>
  <si>
    <t>Результаты по МТБ</t>
  </si>
  <si>
    <t>условия: t: +7 +8 С, без осадков</t>
  </si>
  <si>
    <t>Гороховик Владимир</t>
  </si>
  <si>
    <t>МУНСКАЯ ОБЛАСТНАЯ ФЕДЕРАЦИЯ ВЕЛОСИПЕДНОГО СПОРТА</t>
  </si>
  <si>
    <t>ЧЕМПИОНАТ МИНСКОЙ ОБЛАСТИ ПО МАУНТИНБАЙКУ</t>
  </si>
  <si>
    <t>Участник под № 92 сошел</t>
  </si>
  <si>
    <t>Минск. р-он</t>
  </si>
  <si>
    <t>Главный судья , судья НК</t>
  </si>
  <si>
    <t>Минск. р-н</t>
  </si>
  <si>
    <t xml:space="preserve"> Минск. р-он</t>
  </si>
  <si>
    <t>Борисовский район</t>
  </si>
  <si>
    <t>юноши 1995 г.р. и моложе</t>
  </si>
  <si>
    <t>стр.</t>
  </si>
  <si>
    <t xml:space="preserve"> СДЮСШ-2</t>
  </si>
  <si>
    <t>в\з</t>
  </si>
  <si>
    <t xml:space="preserve">   место </t>
  </si>
  <si>
    <t xml:space="preserve">                                     маунтинбайк</t>
  </si>
</sst>
</file>

<file path=xl/styles.xml><?xml version="1.0" encoding="utf-8"?>
<styleSheet xmlns="http://schemas.openxmlformats.org/spreadsheetml/2006/main">
  <numFmts count="1">
    <numFmt numFmtId="164" formatCode="h:mm:ss;@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1" fontId="2" fillId="0" borderId="6" xfId="0" applyNumberFormat="1" applyFont="1" applyBorder="1" applyAlignment="1">
      <alignment vertical="center"/>
    </xf>
    <xf numFmtId="2" fontId="0" fillId="0" borderId="6" xfId="0" applyNumberForma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1" fontId="2" fillId="0" borderId="12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6" xfId="0" applyFont="1" applyBorder="1"/>
    <xf numFmtId="0" fontId="14" fillId="0" borderId="6" xfId="0" applyFont="1" applyBorder="1"/>
    <xf numFmtId="21" fontId="14" fillId="0" borderId="6" xfId="0" applyNumberFormat="1" applyFont="1" applyBorder="1"/>
    <xf numFmtId="164" fontId="14" fillId="0" borderId="6" xfId="0" applyNumberFormat="1" applyFont="1" applyBorder="1"/>
    <xf numFmtId="0" fontId="0" fillId="0" borderId="1" xfId="0" applyFont="1" applyBorder="1"/>
    <xf numFmtId="21" fontId="14" fillId="0" borderId="1" xfId="0" applyNumberFormat="1" applyFont="1" applyBorder="1"/>
    <xf numFmtId="164" fontId="14" fillId="0" borderId="1" xfId="0" applyNumberFormat="1" applyFont="1" applyBorder="1"/>
    <xf numFmtId="0" fontId="14" fillId="0" borderId="1" xfId="0" applyFont="1" applyBorder="1"/>
    <xf numFmtId="0" fontId="1" fillId="2" borderId="20" xfId="0" applyFont="1" applyFill="1" applyBorder="1" applyAlignment="1">
      <alignment horizontal="center" vertical="center" wrapText="1"/>
    </xf>
    <xf numFmtId="21" fontId="2" fillId="0" borderId="21" xfId="0" applyNumberFormat="1" applyFont="1" applyBorder="1" applyAlignment="1">
      <alignment vertical="center"/>
    </xf>
    <xf numFmtId="0" fontId="14" fillId="0" borderId="6" xfId="0" applyNumberFormat="1" applyFont="1" applyBorder="1"/>
    <xf numFmtId="0" fontId="0" fillId="0" borderId="6" xfId="0" applyNumberFormat="1" applyFont="1" applyBorder="1"/>
    <xf numFmtId="0" fontId="14" fillId="0" borderId="1" xfId="0" applyNumberFormat="1" applyFont="1" applyBorder="1"/>
    <xf numFmtId="164" fontId="14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1" fontId="2" fillId="0" borderId="0" xfId="0" applyNumberFormat="1" applyFont="1" applyBorder="1"/>
    <xf numFmtId="2" fontId="0" fillId="0" borderId="0" xfId="0" applyNumberFormat="1" applyBorder="1"/>
    <xf numFmtId="164" fontId="2" fillId="0" borderId="0" xfId="0" applyNumberFormat="1" applyFont="1" applyBorder="1"/>
    <xf numFmtId="0" fontId="0" fillId="0" borderId="0" xfId="0" applyFill="1" applyBorder="1"/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1" fontId="2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14" fillId="0" borderId="0" xfId="0" applyFont="1" applyBorder="1"/>
    <xf numFmtId="21" fontId="14" fillId="0" borderId="0" xfId="0" applyNumberFormat="1" applyFont="1" applyBorder="1"/>
    <xf numFmtId="0" fontId="0" fillId="0" borderId="0" xfId="0" applyNumberFormat="1" applyFont="1" applyBorder="1"/>
    <xf numFmtId="0" fontId="14" fillId="0" borderId="0" xfId="0" applyNumberFormat="1" applyFont="1" applyBorder="1"/>
    <xf numFmtId="0" fontId="14" fillId="0" borderId="6" xfId="0" applyFont="1" applyFill="1" applyBorder="1"/>
    <xf numFmtId="0" fontId="14" fillId="0" borderId="1" xfId="0" applyFont="1" applyFill="1" applyBorder="1"/>
    <xf numFmtId="0" fontId="15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1" fontId="2" fillId="0" borderId="24" xfId="0" applyNumberFormat="1" applyFont="1" applyBorder="1" applyAlignment="1">
      <alignment vertical="center"/>
    </xf>
    <xf numFmtId="21" fontId="2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0" xfId="0" applyFont="1"/>
    <xf numFmtId="0" fontId="16" fillId="2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/>
    <xf numFmtId="0" fontId="19" fillId="2" borderId="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21" fontId="2" fillId="0" borderId="2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2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opLeftCell="A25" zoomScale="85" zoomScaleNormal="85" workbookViewId="0">
      <selection activeCell="C39" sqref="C39"/>
    </sheetView>
  </sheetViews>
  <sheetFormatPr defaultRowHeight="15"/>
  <cols>
    <col min="1" max="1" width="4" customWidth="1"/>
    <col min="2" max="2" width="4.28515625" customWidth="1"/>
    <col min="3" max="3" width="22.7109375" customWidth="1"/>
    <col min="4" max="4" width="7.42578125" customWidth="1"/>
    <col min="5" max="5" width="11.42578125" customWidth="1"/>
    <col min="6" max="6" width="8.85546875" customWidth="1"/>
    <col min="7" max="8" width="7.140625" customWidth="1"/>
    <col min="9" max="9" width="6.85546875" customWidth="1"/>
    <col min="10" max="10" width="7.28515625" customWidth="1"/>
    <col min="11" max="11" width="6" customWidth="1"/>
    <col min="12" max="12" width="5.42578125" customWidth="1"/>
  </cols>
  <sheetData>
    <row r="1" spans="1:12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2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2">
      <c r="B3" s="141" t="s">
        <v>185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>
      <c r="B4" s="136" t="s">
        <v>184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42" customHeight="1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>
      <c r="C8" s="2" t="s">
        <v>12</v>
      </c>
      <c r="G8" t="s">
        <v>187</v>
      </c>
    </row>
    <row r="9" spans="1:12">
      <c r="C9" t="s">
        <v>13</v>
      </c>
      <c r="D9" t="s">
        <v>188</v>
      </c>
      <c r="H9" s="8" t="s">
        <v>5</v>
      </c>
      <c r="I9" s="2">
        <v>15.3</v>
      </c>
      <c r="J9" s="9" t="s">
        <v>6</v>
      </c>
    </row>
    <row r="10" spans="1:12" ht="45">
      <c r="A10" s="15" t="s">
        <v>217</v>
      </c>
      <c r="B10" s="15" t="s">
        <v>218</v>
      </c>
      <c r="C10" s="15" t="s">
        <v>1</v>
      </c>
      <c r="D10" s="15" t="s">
        <v>21</v>
      </c>
      <c r="E10" s="15" t="s">
        <v>3</v>
      </c>
      <c r="F10" s="15" t="s">
        <v>139</v>
      </c>
      <c r="G10" s="15" t="s">
        <v>160</v>
      </c>
      <c r="H10" s="15" t="s">
        <v>4</v>
      </c>
      <c r="I10" s="120" t="s">
        <v>7</v>
      </c>
      <c r="J10" s="15" t="s">
        <v>8</v>
      </c>
      <c r="K10" s="15" t="s">
        <v>23</v>
      </c>
      <c r="L10" s="121" t="s">
        <v>34</v>
      </c>
    </row>
    <row r="11" spans="1:12" ht="30" customHeight="1" thickBot="1">
      <c r="A11" s="25">
        <v>1</v>
      </c>
      <c r="B11" s="25">
        <v>37</v>
      </c>
      <c r="C11" s="26" t="s">
        <v>129</v>
      </c>
      <c r="D11" s="104">
        <v>1996</v>
      </c>
      <c r="E11" s="113" t="s">
        <v>144</v>
      </c>
      <c r="F11" s="109" t="s">
        <v>165</v>
      </c>
      <c r="G11" s="119" t="s">
        <v>59</v>
      </c>
      <c r="H11" s="53">
        <v>3.5405092592592592E-2</v>
      </c>
      <c r="I11" s="21">
        <f t="shared" ref="I11:I37" si="0">I$9/(HOUR(H11)+(MINUTE(H11)/60)+(SECOND(H11)/3600))</f>
        <v>18.00588427590716</v>
      </c>
      <c r="J11" s="22">
        <f t="shared" ref="J11:J37" si="1">H11-H$11</f>
        <v>0</v>
      </c>
      <c r="K11" s="25">
        <v>1</v>
      </c>
      <c r="L11" s="25"/>
    </row>
    <row r="12" spans="1:12" ht="16.5" thickBot="1">
      <c r="A12" s="16">
        <v>2</v>
      </c>
      <c r="B12" s="16">
        <v>21</v>
      </c>
      <c r="C12" s="17" t="s">
        <v>118</v>
      </c>
      <c r="D12" s="103">
        <v>1995</v>
      </c>
      <c r="E12" s="112" t="s">
        <v>51</v>
      </c>
      <c r="F12" s="109"/>
      <c r="G12" s="111"/>
      <c r="H12" s="53">
        <v>3.664351851851852E-2</v>
      </c>
      <c r="I12" s="21">
        <f t="shared" si="0"/>
        <v>17.397346809854707</v>
      </c>
      <c r="J12" s="22">
        <f t="shared" si="1"/>
        <v>1.2384259259259275E-3</v>
      </c>
      <c r="K12" s="16">
        <v>2</v>
      </c>
      <c r="L12" s="16"/>
    </row>
    <row r="13" spans="1:12" ht="27" customHeight="1" thickBot="1">
      <c r="A13" s="16">
        <v>3</v>
      </c>
      <c r="B13" s="16">
        <v>35</v>
      </c>
      <c r="C13" s="17" t="s">
        <v>127</v>
      </c>
      <c r="D13" s="103">
        <v>1996</v>
      </c>
      <c r="E13" s="112" t="s">
        <v>145</v>
      </c>
      <c r="F13" s="109" t="s">
        <v>154</v>
      </c>
      <c r="G13" s="111" t="s">
        <v>163</v>
      </c>
      <c r="H13" s="53">
        <v>3.7314814814814815E-2</v>
      </c>
      <c r="I13" s="21">
        <f t="shared" si="0"/>
        <v>17.084367245657567</v>
      </c>
      <c r="J13" s="22">
        <f t="shared" si="1"/>
        <v>1.9097222222222224E-3</v>
      </c>
      <c r="K13" s="16">
        <v>3</v>
      </c>
      <c r="L13" s="16"/>
    </row>
    <row r="14" spans="1:12" ht="25.5" customHeight="1" thickBot="1">
      <c r="A14" s="16">
        <v>4</v>
      </c>
      <c r="B14" s="16">
        <v>29</v>
      </c>
      <c r="C14" s="17" t="s">
        <v>124</v>
      </c>
      <c r="D14" s="103">
        <v>1995</v>
      </c>
      <c r="E14" s="112" t="s">
        <v>142</v>
      </c>
      <c r="F14" s="109" t="s">
        <v>154</v>
      </c>
      <c r="G14" s="111" t="s">
        <v>163</v>
      </c>
      <c r="H14" s="53">
        <v>3.7905092592592594E-2</v>
      </c>
      <c r="I14" s="21">
        <f t="shared" si="0"/>
        <v>16.818320610687024</v>
      </c>
      <c r="J14" s="22">
        <f t="shared" si="1"/>
        <v>2.5000000000000022E-3</v>
      </c>
      <c r="K14" s="16">
        <v>4</v>
      </c>
      <c r="L14" s="16"/>
    </row>
    <row r="15" spans="1:12" ht="31.5" customHeight="1" thickBot="1">
      <c r="A15" s="16">
        <v>5</v>
      </c>
      <c r="B15" s="16">
        <v>36</v>
      </c>
      <c r="C15" s="17" t="s">
        <v>128</v>
      </c>
      <c r="D15" s="103">
        <v>1996</v>
      </c>
      <c r="E15" s="112" t="s">
        <v>144</v>
      </c>
      <c r="F15" s="109" t="s">
        <v>178</v>
      </c>
      <c r="G15" s="111" t="s">
        <v>59</v>
      </c>
      <c r="H15" s="53">
        <v>4.0219907407407406E-2</v>
      </c>
      <c r="I15" s="21">
        <f t="shared" si="0"/>
        <v>15.850359712230219</v>
      </c>
      <c r="J15" s="22">
        <f t="shared" si="1"/>
        <v>4.8148148148148134E-3</v>
      </c>
      <c r="K15" s="16">
        <v>5</v>
      </c>
      <c r="L15" s="16"/>
    </row>
    <row r="16" spans="1:12" ht="16.5" thickBot="1">
      <c r="A16" s="16">
        <v>6</v>
      </c>
      <c r="B16" s="16">
        <v>19</v>
      </c>
      <c r="C16" s="17" t="s">
        <v>116</v>
      </c>
      <c r="D16" s="103">
        <v>1996</v>
      </c>
      <c r="E16" s="112" t="s">
        <v>51</v>
      </c>
      <c r="F16" s="109"/>
      <c r="G16" s="111"/>
      <c r="H16" s="53">
        <v>4.0439814814814817E-2</v>
      </c>
      <c r="I16" s="21">
        <f t="shared" si="0"/>
        <v>15.764167143674872</v>
      </c>
      <c r="J16" s="22">
        <f t="shared" si="1"/>
        <v>5.0347222222222252E-3</v>
      </c>
      <c r="K16" s="16">
        <v>6</v>
      </c>
      <c r="L16" s="16"/>
    </row>
    <row r="17" spans="1:12" ht="30" customHeight="1" thickBot="1">
      <c r="A17" s="16">
        <v>7</v>
      </c>
      <c r="B17" s="16">
        <v>42</v>
      </c>
      <c r="C17" s="17" t="s">
        <v>134</v>
      </c>
      <c r="D17" s="103">
        <v>1999</v>
      </c>
      <c r="E17" s="112" t="s">
        <v>144</v>
      </c>
      <c r="F17" s="109" t="s">
        <v>165</v>
      </c>
      <c r="G17" s="111" t="s">
        <v>59</v>
      </c>
      <c r="H17" s="53">
        <v>4.1064814814814811E-2</v>
      </c>
      <c r="I17" s="21">
        <f t="shared" si="0"/>
        <v>15.52423900789177</v>
      </c>
      <c r="J17" s="22">
        <f t="shared" si="1"/>
        <v>5.6597222222222188E-3</v>
      </c>
      <c r="K17" s="16">
        <v>7</v>
      </c>
      <c r="L17" s="16"/>
    </row>
    <row r="18" spans="1:12" ht="29.25" customHeight="1" thickBot="1">
      <c r="A18" s="16">
        <v>8</v>
      </c>
      <c r="B18" s="16">
        <v>34</v>
      </c>
      <c r="C18" s="17" t="s">
        <v>214</v>
      </c>
      <c r="D18" s="103">
        <v>1997</v>
      </c>
      <c r="E18" s="112" t="s">
        <v>144</v>
      </c>
      <c r="F18" s="109" t="s">
        <v>178</v>
      </c>
      <c r="G18" s="111" t="s">
        <v>59</v>
      </c>
      <c r="H18" s="53">
        <v>4.1365740740740745E-2</v>
      </c>
      <c r="I18" s="21">
        <f t="shared" si="0"/>
        <v>15.411303861219922</v>
      </c>
      <c r="J18" s="22">
        <f t="shared" si="1"/>
        <v>5.9606481481481524E-3</v>
      </c>
      <c r="K18" s="16">
        <v>8</v>
      </c>
      <c r="L18" s="16"/>
    </row>
    <row r="19" spans="1:12" ht="16.5" thickBot="1">
      <c r="A19" s="16">
        <v>9</v>
      </c>
      <c r="B19" s="16">
        <v>20</v>
      </c>
      <c r="C19" s="17" t="s">
        <v>117</v>
      </c>
      <c r="D19" s="103">
        <v>1995</v>
      </c>
      <c r="E19" s="112" t="s">
        <v>51</v>
      </c>
      <c r="F19" s="109"/>
      <c r="G19" s="111"/>
      <c r="H19" s="53">
        <v>4.1793981481481481E-2</v>
      </c>
      <c r="I19" s="21">
        <f t="shared" si="0"/>
        <v>15.253392412074218</v>
      </c>
      <c r="J19" s="22">
        <f t="shared" si="1"/>
        <v>6.3888888888888884E-3</v>
      </c>
      <c r="K19" s="16">
        <v>9</v>
      </c>
      <c r="L19" s="16"/>
    </row>
    <row r="20" spans="1:12" ht="24.75" thickBot="1">
      <c r="A20" s="16">
        <v>10</v>
      </c>
      <c r="B20" s="16">
        <v>10</v>
      </c>
      <c r="C20" s="17" t="s">
        <v>111</v>
      </c>
      <c r="D20" s="103">
        <v>1997</v>
      </c>
      <c r="E20" s="112" t="s">
        <v>162</v>
      </c>
      <c r="F20" s="109" t="s">
        <v>41</v>
      </c>
      <c r="G20" s="111"/>
      <c r="H20" s="53">
        <v>4.1967592592592591E-2</v>
      </c>
      <c r="I20" s="21">
        <f t="shared" si="0"/>
        <v>15.190292333149477</v>
      </c>
      <c r="J20" s="22">
        <f t="shared" si="1"/>
        <v>6.5624999999999989E-3</v>
      </c>
      <c r="K20" s="16">
        <v>10</v>
      </c>
      <c r="L20" s="16"/>
    </row>
    <row r="21" spans="1:12" ht="24.75" thickBot="1">
      <c r="A21" s="16">
        <v>11</v>
      </c>
      <c r="B21" s="16">
        <v>11</v>
      </c>
      <c r="C21" s="17" t="s">
        <v>112</v>
      </c>
      <c r="D21" s="103">
        <v>1998</v>
      </c>
      <c r="E21" s="112" t="s">
        <v>162</v>
      </c>
      <c r="F21" s="109" t="s">
        <v>41</v>
      </c>
      <c r="G21" s="111"/>
      <c r="H21" s="53">
        <v>4.2199074074074076E-2</v>
      </c>
      <c r="I21" s="21">
        <f t="shared" si="0"/>
        <v>15.106966538672518</v>
      </c>
      <c r="J21" s="22">
        <f t="shared" si="1"/>
        <v>6.7939814814814842E-3</v>
      </c>
      <c r="K21" s="16">
        <v>11</v>
      </c>
      <c r="L21" s="16"/>
    </row>
    <row r="22" spans="1:12" ht="28.5" customHeight="1" thickBot="1">
      <c r="A22" s="16">
        <v>12</v>
      </c>
      <c r="B22" s="16">
        <v>27</v>
      </c>
      <c r="C22" s="17" t="s">
        <v>123</v>
      </c>
      <c r="D22" s="103">
        <v>1997</v>
      </c>
      <c r="E22" s="112" t="s">
        <v>142</v>
      </c>
      <c r="F22" s="109" t="s">
        <v>154</v>
      </c>
      <c r="G22" s="111" t="s">
        <v>163</v>
      </c>
      <c r="H22" s="53">
        <v>4.2789351851851849E-2</v>
      </c>
      <c r="I22" s="21">
        <f t="shared" si="0"/>
        <v>14.898566405193401</v>
      </c>
      <c r="J22" s="22">
        <f t="shared" si="1"/>
        <v>7.3842592592592571E-3</v>
      </c>
      <c r="K22" s="16">
        <v>12</v>
      </c>
      <c r="L22" s="16"/>
    </row>
    <row r="23" spans="1:12" ht="26.25" customHeight="1" thickBot="1">
      <c r="A23" s="16">
        <v>13</v>
      </c>
      <c r="B23" s="16">
        <v>32</v>
      </c>
      <c r="C23" s="17" t="s">
        <v>126</v>
      </c>
      <c r="D23" s="103">
        <v>1995</v>
      </c>
      <c r="E23" s="112" t="s">
        <v>143</v>
      </c>
      <c r="F23" s="109" t="s">
        <v>154</v>
      </c>
      <c r="G23" s="111" t="s">
        <v>163</v>
      </c>
      <c r="H23" s="53">
        <v>4.4340277777777777E-2</v>
      </c>
      <c r="I23" s="21">
        <f t="shared" si="0"/>
        <v>14.37744714173845</v>
      </c>
      <c r="J23" s="22">
        <f t="shared" si="1"/>
        <v>8.9351851851851849E-3</v>
      </c>
      <c r="K23" s="16">
        <v>13</v>
      </c>
      <c r="L23" s="16"/>
    </row>
    <row r="24" spans="1:12" ht="24.75" thickBot="1">
      <c r="A24" s="16">
        <v>14</v>
      </c>
      <c r="B24" s="16">
        <v>9</v>
      </c>
      <c r="C24" s="17" t="s">
        <v>110</v>
      </c>
      <c r="D24" s="103">
        <v>1997</v>
      </c>
      <c r="E24" s="112" t="s">
        <v>162</v>
      </c>
      <c r="F24" s="109" t="s">
        <v>41</v>
      </c>
      <c r="G24" s="111"/>
      <c r="H24" s="53">
        <v>4.4780092592592587E-2</v>
      </c>
      <c r="I24" s="21">
        <f t="shared" si="0"/>
        <v>14.236236753683125</v>
      </c>
      <c r="J24" s="22">
        <f t="shared" si="1"/>
        <v>9.3749999999999944E-3</v>
      </c>
      <c r="K24" s="16">
        <v>14</v>
      </c>
      <c r="L24" s="16"/>
    </row>
    <row r="25" spans="1:12" ht="16.5" thickBot="1">
      <c r="A25" s="16">
        <v>15</v>
      </c>
      <c r="B25" s="16">
        <v>18</v>
      </c>
      <c r="C25" s="17" t="s">
        <v>115</v>
      </c>
      <c r="D25" s="103">
        <v>1995</v>
      </c>
      <c r="E25" s="112" t="s">
        <v>68</v>
      </c>
      <c r="F25" s="109"/>
      <c r="G25" s="111"/>
      <c r="H25" s="53">
        <v>4.5543981481481477E-2</v>
      </c>
      <c r="I25" s="21">
        <f t="shared" si="0"/>
        <v>13.99745870393901</v>
      </c>
      <c r="J25" s="22">
        <f t="shared" si="1"/>
        <v>1.0138888888888885E-2</v>
      </c>
      <c r="K25" s="16">
        <v>15</v>
      </c>
      <c r="L25" s="16"/>
    </row>
    <row r="26" spans="1:12" ht="25.5" customHeight="1" thickBot="1">
      <c r="A26" s="16">
        <v>16</v>
      </c>
      <c r="B26" s="16">
        <v>24</v>
      </c>
      <c r="C26" s="17" t="s">
        <v>121</v>
      </c>
      <c r="D26" s="103">
        <v>1996</v>
      </c>
      <c r="E26" s="112" t="s">
        <v>142</v>
      </c>
      <c r="F26" s="109" t="s">
        <v>154</v>
      </c>
      <c r="G26" s="111" t="s">
        <v>163</v>
      </c>
      <c r="H26" s="53">
        <v>4.6967592592592589E-2</v>
      </c>
      <c r="I26" s="21">
        <f t="shared" si="0"/>
        <v>13.573188762937408</v>
      </c>
      <c r="J26" s="22">
        <f t="shared" si="1"/>
        <v>1.1562499999999996E-2</v>
      </c>
      <c r="K26" s="16">
        <v>16</v>
      </c>
      <c r="L26" s="16"/>
    </row>
    <row r="27" spans="1:12" ht="24.75" thickBot="1">
      <c r="A27" s="16">
        <v>17</v>
      </c>
      <c r="B27" s="16">
        <v>30</v>
      </c>
      <c r="C27" s="17" t="s">
        <v>125</v>
      </c>
      <c r="D27" s="103">
        <v>1998</v>
      </c>
      <c r="E27" s="112" t="s">
        <v>142</v>
      </c>
      <c r="F27" s="109" t="s">
        <v>154</v>
      </c>
      <c r="G27" s="111" t="s">
        <v>163</v>
      </c>
      <c r="H27" s="53">
        <v>4.6990740740740743E-2</v>
      </c>
      <c r="I27" s="21">
        <f t="shared" si="0"/>
        <v>13.566502463054189</v>
      </c>
      <c r="J27" s="22">
        <f t="shared" si="1"/>
        <v>1.158564814814815E-2</v>
      </c>
      <c r="K27" s="16">
        <v>17</v>
      </c>
      <c r="L27" s="16"/>
    </row>
    <row r="28" spans="1:12" ht="24.75" thickBot="1">
      <c r="A28" s="16">
        <v>18</v>
      </c>
      <c r="B28" s="16">
        <v>17</v>
      </c>
      <c r="C28" s="17" t="s">
        <v>114</v>
      </c>
      <c r="D28" s="103">
        <v>1998</v>
      </c>
      <c r="E28" s="112" t="s">
        <v>162</v>
      </c>
      <c r="F28" s="109" t="s">
        <v>41</v>
      </c>
      <c r="G28" s="111"/>
      <c r="H28" s="53">
        <v>4.701388888888889E-2</v>
      </c>
      <c r="I28" s="21">
        <f t="shared" si="0"/>
        <v>13.559822747415065</v>
      </c>
      <c r="J28" s="22">
        <f t="shared" si="1"/>
        <v>1.1608796296296298E-2</v>
      </c>
      <c r="K28" s="16">
        <v>18</v>
      </c>
      <c r="L28" s="16"/>
    </row>
    <row r="29" spans="1:12" ht="24.75" thickBot="1">
      <c r="A29" s="16">
        <v>19</v>
      </c>
      <c r="B29" s="16">
        <v>25</v>
      </c>
      <c r="C29" s="17" t="s">
        <v>122</v>
      </c>
      <c r="D29" s="103">
        <v>1996</v>
      </c>
      <c r="E29" s="112" t="s">
        <v>142</v>
      </c>
      <c r="F29" s="109" t="s">
        <v>154</v>
      </c>
      <c r="G29" s="111" t="s">
        <v>163</v>
      </c>
      <c r="H29" s="53">
        <v>4.8449074074074082E-2</v>
      </c>
      <c r="I29" s="21">
        <f t="shared" si="0"/>
        <v>13.158146201624463</v>
      </c>
      <c r="J29" s="22">
        <f t="shared" si="1"/>
        <v>1.304398148148149E-2</v>
      </c>
      <c r="K29" s="16">
        <v>19</v>
      </c>
      <c r="L29" s="16"/>
    </row>
    <row r="30" spans="1:12" ht="24.75" thickBot="1">
      <c r="A30" s="16">
        <v>20</v>
      </c>
      <c r="B30" s="16">
        <v>40</v>
      </c>
      <c r="C30" s="17" t="s">
        <v>132</v>
      </c>
      <c r="D30" s="103">
        <v>1999</v>
      </c>
      <c r="E30" s="112" t="s">
        <v>144</v>
      </c>
      <c r="F30" s="109" t="s">
        <v>154</v>
      </c>
      <c r="G30" s="111" t="s">
        <v>163</v>
      </c>
      <c r="H30" s="53">
        <v>4.8460648148148149E-2</v>
      </c>
      <c r="I30" s="21">
        <f t="shared" si="0"/>
        <v>13.155003582517317</v>
      </c>
      <c r="J30" s="22">
        <f t="shared" si="1"/>
        <v>1.3055555555555556E-2</v>
      </c>
      <c r="K30" s="16">
        <v>20</v>
      </c>
      <c r="L30" s="16"/>
    </row>
    <row r="31" spans="1:12" ht="24.75" thickBot="1">
      <c r="A31" s="16">
        <v>21</v>
      </c>
      <c r="B31" s="16">
        <v>41</v>
      </c>
      <c r="C31" s="17" t="s">
        <v>133</v>
      </c>
      <c r="D31" s="103">
        <v>1999</v>
      </c>
      <c r="E31" s="112" t="s">
        <v>144</v>
      </c>
      <c r="F31" s="109" t="s">
        <v>165</v>
      </c>
      <c r="G31" s="111" t="s">
        <v>59</v>
      </c>
      <c r="H31" s="53">
        <v>4.9282407407407407E-2</v>
      </c>
      <c r="I31" s="21">
        <f t="shared" si="0"/>
        <v>12.935650540159699</v>
      </c>
      <c r="J31" s="22">
        <f t="shared" si="1"/>
        <v>1.3877314814814815E-2</v>
      </c>
      <c r="K31" s="16">
        <v>21</v>
      </c>
      <c r="L31" s="16"/>
    </row>
    <row r="32" spans="1:12" ht="26.25" customHeight="1" thickBot="1">
      <c r="A32" s="16">
        <v>22</v>
      </c>
      <c r="B32" s="16">
        <v>39</v>
      </c>
      <c r="C32" s="17" t="s">
        <v>131</v>
      </c>
      <c r="D32" s="103">
        <v>1997</v>
      </c>
      <c r="E32" s="112" t="s">
        <v>144</v>
      </c>
      <c r="F32" s="109" t="s">
        <v>154</v>
      </c>
      <c r="G32" s="111" t="s">
        <v>163</v>
      </c>
      <c r="H32" s="53">
        <v>4.9351851851851848E-2</v>
      </c>
      <c r="I32" s="21">
        <f t="shared" si="0"/>
        <v>12.917448405253284</v>
      </c>
      <c r="J32" s="22">
        <f t="shared" si="1"/>
        <v>1.3946759259259256E-2</v>
      </c>
      <c r="K32" s="16">
        <v>22</v>
      </c>
      <c r="L32" s="16"/>
    </row>
    <row r="33" spans="1:12" ht="24.75" thickBot="1">
      <c r="A33" s="16">
        <v>23</v>
      </c>
      <c r="B33" s="16">
        <v>38</v>
      </c>
      <c r="C33" s="17" t="s">
        <v>130</v>
      </c>
      <c r="D33" s="103">
        <v>1997</v>
      </c>
      <c r="E33" s="112" t="s">
        <v>144</v>
      </c>
      <c r="F33" s="109" t="s">
        <v>154</v>
      </c>
      <c r="G33" s="111" t="s">
        <v>163</v>
      </c>
      <c r="H33" s="53">
        <v>4.9490740740740745E-2</v>
      </c>
      <c r="I33" s="21">
        <f t="shared" si="0"/>
        <v>12.881197380729654</v>
      </c>
      <c r="J33" s="22">
        <f t="shared" si="1"/>
        <v>1.4085648148148153E-2</v>
      </c>
      <c r="K33" s="16">
        <v>23</v>
      </c>
      <c r="L33" s="16"/>
    </row>
    <row r="34" spans="1:12" ht="24.75" thickBot="1">
      <c r="A34" s="16">
        <v>24</v>
      </c>
      <c r="B34" s="16">
        <v>33</v>
      </c>
      <c r="C34" s="17" t="s">
        <v>215</v>
      </c>
      <c r="D34" s="103">
        <v>1995</v>
      </c>
      <c r="E34" s="112" t="s">
        <v>143</v>
      </c>
      <c r="F34" s="109" t="s">
        <v>154</v>
      </c>
      <c r="G34" s="111" t="s">
        <v>163</v>
      </c>
      <c r="H34" s="53">
        <v>5.0983796296296291E-2</v>
      </c>
      <c r="I34" s="21">
        <f t="shared" si="0"/>
        <v>12.503972758229285</v>
      </c>
      <c r="J34" s="22">
        <f t="shared" si="1"/>
        <v>1.5578703703703699E-2</v>
      </c>
      <c r="K34" s="16">
        <v>24</v>
      </c>
      <c r="L34" s="16"/>
    </row>
    <row r="35" spans="1:12" ht="24.75" thickBot="1">
      <c r="A35" s="16">
        <v>25</v>
      </c>
      <c r="B35" s="16">
        <v>16</v>
      </c>
      <c r="C35" s="17" t="s">
        <v>113</v>
      </c>
      <c r="D35" s="103">
        <v>1996</v>
      </c>
      <c r="E35" s="112" t="s">
        <v>162</v>
      </c>
      <c r="F35" s="109" t="s">
        <v>41</v>
      </c>
      <c r="G35" s="111"/>
      <c r="H35" s="53">
        <v>5.2141203703703703E-2</v>
      </c>
      <c r="I35" s="21">
        <f t="shared" si="0"/>
        <v>12.226415094339623</v>
      </c>
      <c r="J35" s="22">
        <f t="shared" si="1"/>
        <v>1.6736111111111111E-2</v>
      </c>
      <c r="K35" s="16">
        <v>25</v>
      </c>
      <c r="L35" s="16"/>
    </row>
    <row r="36" spans="1:12" ht="27.75" customHeight="1" thickBot="1">
      <c r="A36" s="16">
        <v>26</v>
      </c>
      <c r="B36" s="16">
        <v>22</v>
      </c>
      <c r="C36" s="17" t="s">
        <v>119</v>
      </c>
      <c r="D36" s="103">
        <v>1998</v>
      </c>
      <c r="E36" s="112" t="s">
        <v>142</v>
      </c>
      <c r="F36" s="109" t="s">
        <v>154</v>
      </c>
      <c r="G36" s="111" t="s">
        <v>163</v>
      </c>
      <c r="H36" s="53">
        <v>5.2523148148148145E-2</v>
      </c>
      <c r="I36" s="21">
        <f t="shared" si="0"/>
        <v>12.137505509034817</v>
      </c>
      <c r="J36" s="22">
        <f t="shared" si="1"/>
        <v>1.7118055555555553E-2</v>
      </c>
      <c r="K36" s="16">
        <v>26</v>
      </c>
      <c r="L36" s="16"/>
    </row>
    <row r="37" spans="1:12" ht="27" customHeight="1" thickBot="1">
      <c r="A37" s="16">
        <v>27</v>
      </c>
      <c r="B37" s="16">
        <v>45</v>
      </c>
      <c r="C37" s="17" t="s">
        <v>135</v>
      </c>
      <c r="D37" s="103">
        <v>1998</v>
      </c>
      <c r="E37" s="112" t="s">
        <v>146</v>
      </c>
      <c r="F37" s="109" t="s">
        <v>154</v>
      </c>
      <c r="G37" s="111" t="s">
        <v>163</v>
      </c>
      <c r="H37" s="53">
        <v>5.5671296296296302E-2</v>
      </c>
      <c r="I37" s="21">
        <f t="shared" si="0"/>
        <v>11.451143451143452</v>
      </c>
      <c r="J37" s="22">
        <f t="shared" si="1"/>
        <v>2.026620370370371E-2</v>
      </c>
      <c r="K37" s="16">
        <v>27</v>
      </c>
      <c r="L37" s="16"/>
    </row>
    <row r="39" spans="1:12" ht="15.75">
      <c r="C39" s="43" t="s">
        <v>221</v>
      </c>
    </row>
    <row r="41" spans="1:12" ht="15.75">
      <c r="B41" s="58"/>
      <c r="C41" s="43" t="s">
        <v>216</v>
      </c>
      <c r="D41" s="59"/>
      <c r="E41" s="59"/>
      <c r="F41" s="59"/>
      <c r="G41" s="59"/>
      <c r="I41" s="61"/>
      <c r="J41" s="62"/>
      <c r="K41" s="63"/>
      <c r="L41" s="64"/>
    </row>
    <row r="42" spans="1:12" ht="15.75">
      <c r="B42" s="58"/>
      <c r="C42" s="59"/>
      <c r="D42" s="59"/>
      <c r="E42" s="59"/>
      <c r="F42" s="59"/>
      <c r="G42" s="59"/>
      <c r="H42" s="60"/>
      <c r="I42" s="61"/>
      <c r="J42" s="62"/>
      <c r="K42" s="63"/>
      <c r="L42" s="64"/>
    </row>
    <row r="45" spans="1:12">
      <c r="C45" t="s">
        <v>189</v>
      </c>
      <c r="I45" t="s">
        <v>190</v>
      </c>
    </row>
    <row r="47" spans="1:12">
      <c r="C47" t="s">
        <v>191</v>
      </c>
      <c r="I47" t="s">
        <v>192</v>
      </c>
    </row>
  </sheetData>
  <sortState ref="B38:H45">
    <sortCondition descending="1" ref="H38:H45"/>
  </sortState>
  <mergeCells count="7">
    <mergeCell ref="B7:L7"/>
    <mergeCell ref="B2:K2"/>
    <mergeCell ref="B1:K1"/>
    <mergeCell ref="B3:L3"/>
    <mergeCell ref="B4:L4"/>
    <mergeCell ref="B6:L6"/>
    <mergeCell ref="B5:L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A9" sqref="A9:L14"/>
    </sheetView>
  </sheetViews>
  <sheetFormatPr defaultRowHeight="15"/>
  <cols>
    <col min="1" max="1" width="4.85546875" customWidth="1"/>
    <col min="2" max="2" width="4" customWidth="1"/>
    <col min="3" max="3" width="23.42578125" customWidth="1"/>
    <col min="4" max="4" width="9.28515625" style="99" customWidth="1"/>
    <col min="5" max="5" width="11" style="106" customWidth="1"/>
    <col min="6" max="6" width="8" style="106" customWidth="1"/>
    <col min="7" max="7" width="7" style="106" customWidth="1"/>
    <col min="8" max="8" width="7.7109375" customWidth="1"/>
    <col min="9" max="9" width="6.28515625" customWidth="1"/>
    <col min="10" max="10" width="7.28515625" customWidth="1"/>
    <col min="11" max="11" width="5" customWidth="1"/>
    <col min="12" max="12" width="5.85546875" customWidth="1"/>
  </cols>
  <sheetData>
    <row r="1" spans="1:12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2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2">
      <c r="B3" s="141" t="s">
        <v>185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1:12">
      <c r="B4" s="136" t="s">
        <v>184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1:12">
      <c r="B5" s="136"/>
      <c r="C5" s="137"/>
      <c r="D5" s="137"/>
      <c r="E5" s="137"/>
      <c r="F5" s="137"/>
      <c r="G5" s="137"/>
      <c r="H5" s="137"/>
      <c r="I5" s="137"/>
      <c r="J5" s="137"/>
      <c r="K5" s="137"/>
    </row>
    <row r="6" spans="1:12" ht="18.75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1:12" ht="18.75">
      <c r="B7" s="143"/>
      <c r="C7" s="144"/>
      <c r="D7" s="144"/>
      <c r="E7" s="144"/>
      <c r="F7" s="144"/>
      <c r="G7" s="144"/>
      <c r="H7" s="144"/>
      <c r="I7" s="144"/>
      <c r="J7" s="144"/>
      <c r="K7" s="144"/>
    </row>
    <row r="8" spans="1:12">
      <c r="C8" s="2" t="s">
        <v>12</v>
      </c>
      <c r="G8" s="106" t="s">
        <v>187</v>
      </c>
    </row>
    <row r="9" spans="1:12" ht="15.75" thickBot="1">
      <c r="D9" s="99" t="s">
        <v>16</v>
      </c>
      <c r="F9" s="106" t="s">
        <v>198</v>
      </c>
      <c r="H9" s="8" t="s">
        <v>5</v>
      </c>
      <c r="I9">
        <v>10.199999999999999</v>
      </c>
      <c r="J9" s="3" t="s">
        <v>6</v>
      </c>
    </row>
    <row r="10" spans="1:12" ht="42" customHeight="1" thickBot="1">
      <c r="A10" s="6" t="s">
        <v>23</v>
      </c>
      <c r="B10" s="5" t="s">
        <v>0</v>
      </c>
      <c r="C10" s="6" t="s">
        <v>1</v>
      </c>
      <c r="D10" s="100" t="s">
        <v>2</v>
      </c>
      <c r="E10" s="107" t="s">
        <v>3</v>
      </c>
      <c r="F10" s="115" t="s">
        <v>139</v>
      </c>
      <c r="G10" s="116" t="s">
        <v>160</v>
      </c>
      <c r="H10" s="6" t="s">
        <v>4</v>
      </c>
      <c r="I10" s="7" t="s">
        <v>7</v>
      </c>
      <c r="J10" s="6" t="s">
        <v>8</v>
      </c>
      <c r="K10" s="6" t="s">
        <v>219</v>
      </c>
      <c r="L10" s="10" t="s">
        <v>228</v>
      </c>
    </row>
    <row r="11" spans="1:12" s="24" customFormat="1" ht="24.75" thickBot="1">
      <c r="A11" s="16">
        <v>1</v>
      </c>
      <c r="B11" s="16">
        <v>1</v>
      </c>
      <c r="C11" s="17" t="s">
        <v>35</v>
      </c>
      <c r="D11" s="103">
        <v>1996</v>
      </c>
      <c r="E11" s="108" t="s">
        <v>147</v>
      </c>
      <c r="F11" s="111" t="s">
        <v>154</v>
      </c>
      <c r="G11" s="111" t="s">
        <v>163</v>
      </c>
      <c r="H11" s="20">
        <v>3.2314814814814817E-2</v>
      </c>
      <c r="I11" s="21">
        <f t="shared" ref="I11:I14" si="0">I$9/(HOUR(H11)+(MINUTE(H11)/60)+(SECOND(H11)/3600))</f>
        <v>13.151862464183381</v>
      </c>
      <c r="J11" s="22">
        <f>H11-H$11</f>
        <v>0</v>
      </c>
      <c r="K11" s="16">
        <v>1</v>
      </c>
      <c r="L11" s="23"/>
    </row>
    <row r="12" spans="1:12" s="24" customFormat="1" ht="17.25" customHeight="1" thickBot="1">
      <c r="A12" s="16">
        <v>2</v>
      </c>
      <c r="B12" s="16">
        <v>3</v>
      </c>
      <c r="C12" s="17" t="s">
        <v>37</v>
      </c>
      <c r="D12" s="103">
        <v>1996</v>
      </c>
      <c r="E12" s="108" t="s">
        <v>39</v>
      </c>
      <c r="F12" s="111"/>
      <c r="G12" s="111"/>
      <c r="H12" s="20">
        <v>3.3113425925925928E-2</v>
      </c>
      <c r="I12" s="21">
        <f t="shared" si="0"/>
        <v>12.834673191191889</v>
      </c>
      <c r="J12" s="22">
        <f t="shared" ref="J12:J14" si="1">H12-H$11</f>
        <v>7.9861111111111105E-4</v>
      </c>
      <c r="K12" s="16">
        <v>2</v>
      </c>
      <c r="L12" s="28"/>
    </row>
    <row r="13" spans="1:12" s="24" customFormat="1" ht="16.5" thickBot="1">
      <c r="A13" s="16">
        <v>3</v>
      </c>
      <c r="B13" s="25">
        <v>4</v>
      </c>
      <c r="C13" s="26" t="s">
        <v>38</v>
      </c>
      <c r="D13" s="104">
        <v>1996</v>
      </c>
      <c r="E13" s="109" t="s">
        <v>39</v>
      </c>
      <c r="F13" s="111"/>
      <c r="G13" s="111"/>
      <c r="H13" s="27">
        <v>3.7835648148148153E-2</v>
      </c>
      <c r="I13" s="21">
        <f t="shared" si="0"/>
        <v>11.232792903028448</v>
      </c>
      <c r="J13" s="22">
        <f t="shared" si="1"/>
        <v>5.5208333333333359E-3</v>
      </c>
      <c r="K13" s="16">
        <v>3</v>
      </c>
      <c r="L13" s="28"/>
    </row>
    <row r="14" spans="1:12" s="24" customFormat="1" ht="24.75" thickBot="1">
      <c r="A14" s="16">
        <v>4</v>
      </c>
      <c r="B14" s="25">
        <v>8</v>
      </c>
      <c r="C14" s="26" t="s">
        <v>120</v>
      </c>
      <c r="D14" s="104">
        <v>1997</v>
      </c>
      <c r="E14" s="109" t="s">
        <v>182</v>
      </c>
      <c r="F14" s="111" t="s">
        <v>154</v>
      </c>
      <c r="G14" s="111" t="s">
        <v>163</v>
      </c>
      <c r="H14" s="27">
        <v>4.7361111111111111E-2</v>
      </c>
      <c r="I14" s="34">
        <f t="shared" si="0"/>
        <v>8.9736070381231663</v>
      </c>
      <c r="J14" s="22">
        <f t="shared" si="1"/>
        <v>1.5046296296296294E-2</v>
      </c>
      <c r="K14" s="16">
        <v>4</v>
      </c>
      <c r="L14" s="28"/>
    </row>
    <row r="15" spans="1:12" ht="15.75">
      <c r="B15" s="65"/>
      <c r="C15" s="32"/>
      <c r="D15" s="101"/>
      <c r="E15" s="110"/>
      <c r="F15" s="110"/>
      <c r="G15" s="110"/>
      <c r="H15" s="64"/>
      <c r="I15" s="64"/>
      <c r="J15" s="74"/>
      <c r="K15" s="64"/>
      <c r="L15" s="64"/>
    </row>
    <row r="16" spans="1:12" ht="15.75">
      <c r="B16" s="65"/>
      <c r="C16" s="90" t="s">
        <v>222</v>
      </c>
      <c r="D16" s="101"/>
      <c r="E16" s="110"/>
      <c r="F16" s="110"/>
      <c r="G16" s="110"/>
      <c r="I16" s="91"/>
    </row>
    <row r="17" spans="1:12" ht="15.75">
      <c r="B17" s="65"/>
      <c r="C17" s="90"/>
      <c r="D17" s="101"/>
      <c r="E17" s="110"/>
      <c r="F17" s="110"/>
      <c r="G17" s="110"/>
      <c r="I17" s="91"/>
    </row>
    <row r="18" spans="1:12" ht="15.75" thickBot="1">
      <c r="D18" s="99" t="s">
        <v>15</v>
      </c>
      <c r="F18" s="106" t="s">
        <v>197</v>
      </c>
      <c r="H18" s="8" t="s">
        <v>5</v>
      </c>
      <c r="I18">
        <v>15.3</v>
      </c>
      <c r="J18" s="3" t="s">
        <v>6</v>
      </c>
    </row>
    <row r="19" spans="1:12" ht="60.75" thickBot="1">
      <c r="A19" s="6" t="s">
        <v>23</v>
      </c>
      <c r="B19" s="5" t="s">
        <v>0</v>
      </c>
      <c r="C19" s="6" t="s">
        <v>1</v>
      </c>
      <c r="D19" s="100" t="s">
        <v>21</v>
      </c>
      <c r="E19" s="107" t="s">
        <v>3</v>
      </c>
      <c r="F19" s="115" t="s">
        <v>139</v>
      </c>
      <c r="G19" s="115"/>
      <c r="H19" s="6" t="s">
        <v>4</v>
      </c>
      <c r="I19" s="7" t="s">
        <v>7</v>
      </c>
      <c r="J19" s="6" t="s">
        <v>8</v>
      </c>
      <c r="K19" s="6" t="s">
        <v>212</v>
      </c>
      <c r="L19" s="6" t="s">
        <v>211</v>
      </c>
    </row>
    <row r="20" spans="1:12" ht="45.75" customHeight="1" thickBot="1">
      <c r="A20" s="16">
        <v>1</v>
      </c>
      <c r="B20" s="16">
        <v>12</v>
      </c>
      <c r="C20" s="17" t="s">
        <v>50</v>
      </c>
      <c r="D20" s="103">
        <v>1995</v>
      </c>
      <c r="E20" s="108" t="s">
        <v>204</v>
      </c>
      <c r="F20" s="111" t="s">
        <v>155</v>
      </c>
      <c r="G20" s="111" t="s">
        <v>156</v>
      </c>
      <c r="H20" s="20">
        <v>4.1527777777777775E-2</v>
      </c>
      <c r="I20" s="21">
        <f>I$9/(HOUR(H20)+(MINUTE(H20)/60)+(SECOND(H20)/3600))</f>
        <v>10.234113712374581</v>
      </c>
      <c r="J20" s="22">
        <f t="shared" ref="J20:J27" si="2">H20-H$7</f>
        <v>4.1527777777777775E-2</v>
      </c>
      <c r="K20" s="16">
        <v>1</v>
      </c>
      <c r="L20" s="23">
        <v>25</v>
      </c>
    </row>
    <row r="21" spans="1:12" ht="18.75" customHeight="1" thickBot="1">
      <c r="A21" s="16">
        <v>2</v>
      </c>
      <c r="B21" s="16">
        <v>19</v>
      </c>
      <c r="C21" s="26" t="s">
        <v>42</v>
      </c>
      <c r="D21" s="104">
        <v>1993</v>
      </c>
      <c r="E21" s="109" t="s">
        <v>43</v>
      </c>
      <c r="F21" s="111"/>
      <c r="G21" s="111"/>
      <c r="H21" s="27">
        <v>4.221064814814815E-2</v>
      </c>
      <c r="I21" s="21">
        <f t="shared" ref="I21:I26" si="3">I$9/(HOUR(H21)+(MINUTE(H21)/60)+(SECOND(H21)/3600))</f>
        <v>10.068549492733753</v>
      </c>
      <c r="J21" s="22">
        <f t="shared" si="2"/>
        <v>4.221064814814815E-2</v>
      </c>
      <c r="K21" s="16">
        <v>2</v>
      </c>
      <c r="L21" s="28">
        <v>20</v>
      </c>
    </row>
    <row r="22" spans="1:12" ht="16.5" thickBot="1">
      <c r="A22" s="16">
        <v>3</v>
      </c>
      <c r="B22" s="16">
        <v>18</v>
      </c>
      <c r="C22" s="26" t="s">
        <v>44</v>
      </c>
      <c r="D22" s="104">
        <v>1993</v>
      </c>
      <c r="E22" s="109" t="s">
        <v>43</v>
      </c>
      <c r="F22" s="111"/>
      <c r="G22" s="111"/>
      <c r="H22" s="27">
        <v>4.3298611111111107E-2</v>
      </c>
      <c r="I22" s="21">
        <f t="shared" si="3"/>
        <v>9.8155573376102634</v>
      </c>
      <c r="J22" s="29">
        <f t="shared" si="2"/>
        <v>4.3298611111111107E-2</v>
      </c>
      <c r="K22" s="16">
        <v>3</v>
      </c>
      <c r="L22" s="28">
        <v>16</v>
      </c>
    </row>
    <row r="23" spans="1:12" ht="36.75" thickBot="1">
      <c r="A23" s="16">
        <v>4</v>
      </c>
      <c r="B23" s="16">
        <v>13</v>
      </c>
      <c r="C23" s="26" t="s">
        <v>49</v>
      </c>
      <c r="D23" s="104">
        <v>1995</v>
      </c>
      <c r="E23" s="109" t="s">
        <v>204</v>
      </c>
      <c r="F23" s="111" t="s">
        <v>155</v>
      </c>
      <c r="G23" s="111" t="s">
        <v>156</v>
      </c>
      <c r="H23" s="27">
        <v>4.3958333333333328E-2</v>
      </c>
      <c r="I23" s="21">
        <f t="shared" si="3"/>
        <v>9.6682464454976298</v>
      </c>
      <c r="J23" s="29">
        <f t="shared" si="2"/>
        <v>4.3958333333333328E-2</v>
      </c>
      <c r="K23" s="16">
        <v>4</v>
      </c>
      <c r="L23" s="28">
        <v>14</v>
      </c>
    </row>
    <row r="24" spans="1:12" ht="19.5" customHeight="1" thickBot="1">
      <c r="A24" s="16">
        <v>5</v>
      </c>
      <c r="B24" s="16">
        <v>8</v>
      </c>
      <c r="C24" s="26" t="s">
        <v>52</v>
      </c>
      <c r="D24" s="104">
        <v>1995</v>
      </c>
      <c r="E24" s="109" t="s">
        <v>162</v>
      </c>
      <c r="F24" s="111" t="s">
        <v>53</v>
      </c>
      <c r="G24" s="111"/>
      <c r="H24" s="27">
        <v>4.4953703703703697E-2</v>
      </c>
      <c r="I24" s="21">
        <f t="shared" si="3"/>
        <v>9.4541709577754887</v>
      </c>
      <c r="J24" s="29">
        <f t="shared" si="2"/>
        <v>4.4953703703703697E-2</v>
      </c>
      <c r="K24" s="16">
        <v>5</v>
      </c>
      <c r="L24" s="28"/>
    </row>
    <row r="25" spans="1:12" ht="24.75" thickBot="1">
      <c r="A25" s="16">
        <v>6</v>
      </c>
      <c r="B25" s="16">
        <v>17</v>
      </c>
      <c r="C25" s="26" t="s">
        <v>45</v>
      </c>
      <c r="D25" s="104">
        <v>1996</v>
      </c>
      <c r="E25" s="109" t="s">
        <v>177</v>
      </c>
      <c r="F25" s="111"/>
      <c r="G25" s="111"/>
      <c r="H25" s="27">
        <v>4.6979166666666662E-2</v>
      </c>
      <c r="I25" s="21">
        <f t="shared" si="3"/>
        <v>9.0465631929046566</v>
      </c>
      <c r="J25" s="29">
        <f t="shared" si="2"/>
        <v>4.6979166666666662E-2</v>
      </c>
      <c r="K25" s="16">
        <v>6</v>
      </c>
      <c r="L25" s="28">
        <v>12</v>
      </c>
    </row>
    <row r="26" spans="1:12" ht="24.75" thickBot="1">
      <c r="A26" s="16">
        <v>7</v>
      </c>
      <c r="B26" s="16">
        <v>16</v>
      </c>
      <c r="C26" s="31" t="s">
        <v>46</v>
      </c>
      <c r="D26" s="105">
        <v>1994</v>
      </c>
      <c r="E26" s="110" t="s">
        <v>179</v>
      </c>
      <c r="F26" s="117"/>
      <c r="G26" s="117"/>
      <c r="H26" s="33">
        <v>4.760416666666667E-2</v>
      </c>
      <c r="I26" s="37">
        <f t="shared" si="3"/>
        <v>8.9277899343544842</v>
      </c>
      <c r="J26" s="38">
        <f t="shared" si="2"/>
        <v>4.760416666666667E-2</v>
      </c>
      <c r="K26" s="16">
        <v>7</v>
      </c>
      <c r="L26" s="35">
        <v>10</v>
      </c>
    </row>
    <row r="27" spans="1:12" ht="24.75" thickBot="1">
      <c r="A27" s="16">
        <v>8</v>
      </c>
      <c r="B27" s="16">
        <v>15</v>
      </c>
      <c r="C27" s="19" t="s">
        <v>47</v>
      </c>
      <c r="D27" s="102">
        <v>1996</v>
      </c>
      <c r="E27" s="111" t="s">
        <v>180</v>
      </c>
      <c r="F27" s="111"/>
      <c r="G27" s="111"/>
      <c r="H27" s="27">
        <v>4.9918981481481474E-2</v>
      </c>
      <c r="I27" s="34">
        <f>I$9/(HOUR(H27)+(MINUTE(H27)/60)+(SECOND(H27)/3600))</f>
        <v>8.5137955019707849</v>
      </c>
      <c r="J27" s="29">
        <f t="shared" si="2"/>
        <v>4.9918981481481474E-2</v>
      </c>
      <c r="K27" s="16">
        <v>8</v>
      </c>
      <c r="L27" s="28">
        <v>9</v>
      </c>
    </row>
    <row r="28" spans="1:12" ht="22.5" customHeight="1">
      <c r="B28" s="71"/>
      <c r="C28" s="32"/>
      <c r="D28" s="101"/>
      <c r="E28" s="110"/>
      <c r="F28" s="110"/>
      <c r="G28" s="110"/>
      <c r="H28" s="72"/>
      <c r="I28" s="73"/>
      <c r="J28" s="74"/>
      <c r="K28" s="89"/>
      <c r="L28" s="89"/>
    </row>
    <row r="29" spans="1:12" ht="15.75">
      <c r="B29" s="65"/>
      <c r="C29" s="90" t="s">
        <v>223</v>
      </c>
      <c r="D29" s="101"/>
      <c r="E29" s="110"/>
      <c r="F29" s="110"/>
      <c r="G29" s="110"/>
    </row>
    <row r="30" spans="1:12" ht="15.75">
      <c r="B30" s="65"/>
      <c r="C30" s="90"/>
      <c r="D30" s="101"/>
      <c r="E30" s="110"/>
      <c r="F30" s="110"/>
      <c r="G30" s="110"/>
    </row>
    <row r="31" spans="1:12" ht="15.75" thickBot="1">
      <c r="D31" s="99" t="s">
        <v>17</v>
      </c>
      <c r="E31" s="106" t="s">
        <v>199</v>
      </c>
      <c r="H31" s="8" t="s">
        <v>5</v>
      </c>
      <c r="I31">
        <v>15.3</v>
      </c>
      <c r="J31" s="3" t="s">
        <v>6</v>
      </c>
    </row>
    <row r="32" spans="1:12" ht="60.75" thickBot="1">
      <c r="A32" s="6" t="s">
        <v>23</v>
      </c>
      <c r="B32" s="5" t="s">
        <v>0</v>
      </c>
      <c r="C32" s="6" t="s">
        <v>1</v>
      </c>
      <c r="D32" s="100" t="s">
        <v>21</v>
      </c>
      <c r="E32" s="107" t="s">
        <v>3</v>
      </c>
      <c r="F32" s="118" t="s">
        <v>22</v>
      </c>
      <c r="G32" s="116" t="s">
        <v>160</v>
      </c>
      <c r="H32" s="52" t="s">
        <v>4</v>
      </c>
      <c r="I32" s="7" t="s">
        <v>7</v>
      </c>
      <c r="J32" s="6" t="s">
        <v>8</v>
      </c>
      <c r="K32" s="6" t="s">
        <v>212</v>
      </c>
      <c r="L32" s="6" t="s">
        <v>211</v>
      </c>
    </row>
    <row r="33" spans="1:12" ht="16.5" thickBot="1">
      <c r="A33" s="16">
        <v>1</v>
      </c>
      <c r="B33" s="16">
        <v>5</v>
      </c>
      <c r="C33" s="17" t="s">
        <v>55</v>
      </c>
      <c r="D33" s="103">
        <v>1988</v>
      </c>
      <c r="E33" s="112" t="s">
        <v>149</v>
      </c>
      <c r="F33" s="109"/>
      <c r="G33" s="111"/>
      <c r="H33" s="53">
        <v>3.8796296296296294E-2</v>
      </c>
      <c r="I33" s="21">
        <f>I$9/(HOUR(H33)+(MINUTE(H33)/60)+(SECOND(H33)/3600))</f>
        <v>10.954653937947493</v>
      </c>
      <c r="J33" s="22">
        <f>H33-H$11</f>
        <v>6.481481481481477E-3</v>
      </c>
      <c r="K33" s="16">
        <v>1</v>
      </c>
      <c r="L33" s="23">
        <v>25</v>
      </c>
    </row>
    <row r="34" spans="1:12" ht="16.5" thickBot="1">
      <c r="A34" s="16">
        <v>2</v>
      </c>
      <c r="B34" s="16">
        <v>1</v>
      </c>
      <c r="C34" s="26" t="s">
        <v>57</v>
      </c>
      <c r="D34" s="104">
        <v>1984</v>
      </c>
      <c r="E34" s="113" t="s">
        <v>150</v>
      </c>
      <c r="F34" s="113"/>
      <c r="G34" s="113"/>
      <c r="H34" s="27">
        <v>4.2048611111111113E-2</v>
      </c>
      <c r="I34" s="21">
        <f>I$9/(HOUR(H34)+(MINUTE(H34)/60)+(SECOND(H34)/3600))</f>
        <v>10.107349298100742</v>
      </c>
      <c r="J34" s="22">
        <f>H34-H$11</f>
        <v>9.7337962962962959E-3</v>
      </c>
      <c r="K34" s="16">
        <v>2</v>
      </c>
      <c r="L34" s="28">
        <v>20</v>
      </c>
    </row>
    <row r="35" spans="1:12" ht="16.5" thickBot="1">
      <c r="A35" s="16">
        <v>3</v>
      </c>
      <c r="B35" s="16">
        <v>6</v>
      </c>
      <c r="C35" s="26" t="s">
        <v>54</v>
      </c>
      <c r="D35" s="104">
        <v>1988</v>
      </c>
      <c r="E35" s="113" t="s">
        <v>148</v>
      </c>
      <c r="F35" s="113"/>
      <c r="G35" s="113"/>
      <c r="H35" s="27">
        <v>4.5567129629629631E-2</v>
      </c>
      <c r="I35" s="21">
        <f>I$9/(HOUR(H35)+(MINUTE(H35)/60)+(SECOND(H35)/3600))</f>
        <v>9.3268986537973078</v>
      </c>
      <c r="J35" s="29">
        <f>H35-H$11</f>
        <v>1.3252314814814814E-2</v>
      </c>
      <c r="K35" s="16">
        <v>3</v>
      </c>
      <c r="L35" s="28">
        <v>16</v>
      </c>
    </row>
    <row r="36" spans="1:12" ht="24.75" thickBot="1">
      <c r="A36" s="16">
        <v>4</v>
      </c>
      <c r="B36" s="16">
        <v>3</v>
      </c>
      <c r="C36" s="31" t="s">
        <v>58</v>
      </c>
      <c r="D36" s="105">
        <v>1993</v>
      </c>
      <c r="E36" s="114" t="s">
        <v>162</v>
      </c>
      <c r="F36" s="114" t="s">
        <v>53</v>
      </c>
      <c r="G36" s="114"/>
      <c r="H36" s="33">
        <v>4.5810185185185183E-2</v>
      </c>
      <c r="I36" s="37">
        <f>I$9/(HOUR(H36)+(MINUTE(H36)/60)+(SECOND(H36)/3600))</f>
        <v>9.2774128347650322</v>
      </c>
      <c r="J36" s="38">
        <f>H36-H$11</f>
        <v>1.3495370370370366E-2</v>
      </c>
      <c r="K36" s="16">
        <v>4</v>
      </c>
      <c r="L36" s="35"/>
    </row>
    <row r="37" spans="1:12" ht="16.5" thickBot="1">
      <c r="A37" s="16">
        <v>5</v>
      </c>
      <c r="B37" s="16">
        <v>2</v>
      </c>
      <c r="C37" s="19" t="s">
        <v>56</v>
      </c>
      <c r="D37" s="102">
        <v>1994</v>
      </c>
      <c r="E37" s="111" t="s">
        <v>48</v>
      </c>
      <c r="F37" s="111"/>
      <c r="G37" s="111"/>
      <c r="H37" s="27">
        <v>4.9594907407407407E-2</v>
      </c>
      <c r="I37" s="34">
        <f>I$9/(HOUR(H37)+(MINUTE(H37)/60)+(SECOND(H37)/3600))</f>
        <v>8.5694282380396736</v>
      </c>
      <c r="J37" s="29">
        <f>H37-H$11</f>
        <v>1.728009259259259E-2</v>
      </c>
      <c r="K37" s="16">
        <v>5</v>
      </c>
      <c r="L37" s="28">
        <v>14</v>
      </c>
    </row>
    <row r="38" spans="1:12" ht="15.75">
      <c r="B38" s="65"/>
      <c r="C38" s="32"/>
      <c r="D38" s="101"/>
      <c r="E38" s="110"/>
      <c r="F38" s="110"/>
      <c r="G38" s="110"/>
    </row>
    <row r="39" spans="1:12" ht="15.75">
      <c r="B39" s="65"/>
      <c r="C39" s="90" t="s">
        <v>224</v>
      </c>
      <c r="D39" s="101"/>
      <c r="E39" s="110"/>
      <c r="F39" s="110"/>
      <c r="G39" s="110"/>
    </row>
    <row r="40" spans="1:12" ht="15.75">
      <c r="B40" s="65"/>
      <c r="C40" s="32"/>
      <c r="D40" s="101"/>
      <c r="E40" s="110"/>
      <c r="F40" s="110"/>
      <c r="G40" s="110"/>
    </row>
    <row r="41" spans="1:12">
      <c r="C41" t="s">
        <v>189</v>
      </c>
      <c r="I41" t="s">
        <v>190</v>
      </c>
    </row>
    <row r="43" spans="1:12">
      <c r="C43" t="s">
        <v>191</v>
      </c>
      <c r="I43" t="s">
        <v>192</v>
      </c>
    </row>
  </sheetData>
  <sortState ref="B11:J16">
    <sortCondition ref="H11:H16"/>
  </sortState>
  <mergeCells count="7">
    <mergeCell ref="B1:K1"/>
    <mergeCell ref="B7:K7"/>
    <mergeCell ref="B2:K2"/>
    <mergeCell ref="B3:K3"/>
    <mergeCell ref="B4:K4"/>
    <mergeCell ref="B5:K5"/>
    <mergeCell ref="B6:K6"/>
  </mergeCells>
  <pageMargins left="0.19685039370078741" right="0.19685039370078741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22" sqref="C22"/>
    </sheetView>
  </sheetViews>
  <sheetFormatPr defaultRowHeight="15"/>
  <cols>
    <col min="1" max="1" width="4.7109375" customWidth="1"/>
    <col min="2" max="2" width="3.28515625" customWidth="1"/>
    <col min="3" max="3" width="27" customWidth="1"/>
    <col min="4" max="4" width="10.42578125" customWidth="1"/>
    <col min="5" max="5" width="14" customWidth="1"/>
    <col min="6" max="7" width="11.85546875" customWidth="1"/>
    <col min="8" max="8" width="9.85546875" customWidth="1"/>
    <col min="10" max="10" width="6.140625" customWidth="1"/>
    <col min="11" max="12" width="8.42578125" customWidth="1"/>
  </cols>
  <sheetData>
    <row r="1" spans="1:14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2"/>
    </row>
    <row r="2" spans="1:14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4">
      <c r="B3" s="141" t="s">
        <v>185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>
      <c r="B4" s="136" t="s">
        <v>184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8.75" customHeight="1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4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4">
      <c r="C8" s="2" t="s">
        <v>12</v>
      </c>
      <c r="G8" t="s">
        <v>187</v>
      </c>
    </row>
    <row r="9" spans="1:14" ht="15.75" thickBot="1">
      <c r="D9" t="s">
        <v>15</v>
      </c>
      <c r="F9" t="s">
        <v>197</v>
      </c>
      <c r="H9" s="8" t="s">
        <v>5</v>
      </c>
      <c r="I9">
        <v>15.3</v>
      </c>
      <c r="J9" s="3" t="s">
        <v>6</v>
      </c>
    </row>
    <row r="10" spans="1:14" ht="45.75" thickBot="1">
      <c r="A10" s="6" t="s">
        <v>23</v>
      </c>
      <c r="B10" s="5" t="s">
        <v>0</v>
      </c>
      <c r="C10" s="13" t="s">
        <v>1</v>
      </c>
      <c r="D10" s="13" t="s">
        <v>21</v>
      </c>
      <c r="E10" s="13" t="s">
        <v>3</v>
      </c>
      <c r="F10" s="13" t="s">
        <v>139</v>
      </c>
      <c r="G10" s="13"/>
      <c r="H10" s="6" t="s">
        <v>4</v>
      </c>
      <c r="I10" s="7" t="s">
        <v>7</v>
      </c>
      <c r="J10" s="6" t="s">
        <v>8</v>
      </c>
      <c r="K10" s="6" t="s">
        <v>212</v>
      </c>
      <c r="L10" s="6" t="s">
        <v>209</v>
      </c>
      <c r="M10" s="10" t="s">
        <v>211</v>
      </c>
      <c r="N10" s="10" t="s">
        <v>196</v>
      </c>
    </row>
    <row r="11" spans="1:14" s="24" customFormat="1" ht="48" thickBot="1">
      <c r="A11" s="16">
        <v>1</v>
      </c>
      <c r="B11" s="92">
        <v>12</v>
      </c>
      <c r="C11" s="19" t="s">
        <v>50</v>
      </c>
      <c r="D11" s="19">
        <v>1995</v>
      </c>
      <c r="E11" s="19" t="s">
        <v>204</v>
      </c>
      <c r="F11" s="19" t="s">
        <v>155</v>
      </c>
      <c r="G11" s="19" t="s">
        <v>156</v>
      </c>
      <c r="H11" s="20">
        <v>4.1527777777777775E-2</v>
      </c>
      <c r="I11" s="21">
        <f>I$9/(HOUR(H11)+(MINUTE(H11)/60)+(SECOND(H11)/3600))</f>
        <v>15.351170568561875</v>
      </c>
      <c r="J11" s="22">
        <f t="shared" ref="J11:J18" si="0">H11-H$7</f>
        <v>4.1527777777777775E-2</v>
      </c>
      <c r="K11" s="16">
        <v>1</v>
      </c>
      <c r="L11" s="23">
        <v>1</v>
      </c>
      <c r="M11" s="23">
        <v>25</v>
      </c>
      <c r="N11" s="23">
        <v>25</v>
      </c>
    </row>
    <row r="12" spans="1:14" s="24" customFormat="1" ht="16.5" thickBot="1">
      <c r="A12" s="16">
        <v>2</v>
      </c>
      <c r="B12" s="84">
        <v>19</v>
      </c>
      <c r="C12" s="19" t="s">
        <v>42</v>
      </c>
      <c r="D12" s="19">
        <v>1993</v>
      </c>
      <c r="E12" s="19" t="s">
        <v>43</v>
      </c>
      <c r="F12" s="19"/>
      <c r="G12" s="19"/>
      <c r="H12" s="27">
        <v>4.221064814814815E-2</v>
      </c>
      <c r="I12" s="21">
        <f t="shared" ref="I12:I17" si="1">I$9/(HOUR(H12)+(MINUTE(H12)/60)+(SECOND(H12)/3600))</f>
        <v>15.102824239100631</v>
      </c>
      <c r="J12" s="22">
        <f t="shared" si="0"/>
        <v>4.221064814814815E-2</v>
      </c>
      <c r="K12" s="16">
        <v>2</v>
      </c>
      <c r="L12" s="28"/>
      <c r="M12" s="28">
        <v>20</v>
      </c>
      <c r="N12" s="28"/>
    </row>
    <row r="13" spans="1:14" s="24" customFormat="1" ht="16.5" thickBot="1">
      <c r="A13" s="16">
        <v>3</v>
      </c>
      <c r="B13" s="84">
        <v>18</v>
      </c>
      <c r="C13" s="19" t="s">
        <v>44</v>
      </c>
      <c r="D13" s="19">
        <v>1993</v>
      </c>
      <c r="E13" s="19" t="s">
        <v>43</v>
      </c>
      <c r="F13" s="19"/>
      <c r="G13" s="19"/>
      <c r="H13" s="27">
        <v>4.3298611111111107E-2</v>
      </c>
      <c r="I13" s="21">
        <f t="shared" si="1"/>
        <v>14.723336006415396</v>
      </c>
      <c r="J13" s="29">
        <f t="shared" si="0"/>
        <v>4.3298611111111107E-2</v>
      </c>
      <c r="K13" s="16">
        <v>3</v>
      </c>
      <c r="L13" s="28"/>
      <c r="M13" s="28">
        <v>16</v>
      </c>
      <c r="N13" s="28"/>
    </row>
    <row r="14" spans="1:14" s="24" customFormat="1" ht="48" thickBot="1">
      <c r="A14" s="16">
        <v>4</v>
      </c>
      <c r="B14" s="84">
        <v>13</v>
      </c>
      <c r="C14" s="19" t="s">
        <v>49</v>
      </c>
      <c r="D14" s="19">
        <v>1995</v>
      </c>
      <c r="E14" s="19" t="s">
        <v>204</v>
      </c>
      <c r="F14" s="19" t="s">
        <v>155</v>
      </c>
      <c r="G14" s="19" t="s">
        <v>156</v>
      </c>
      <c r="H14" s="27">
        <v>4.3958333333333328E-2</v>
      </c>
      <c r="I14" s="21">
        <f t="shared" si="1"/>
        <v>14.502369668246446</v>
      </c>
      <c r="J14" s="29">
        <f t="shared" si="0"/>
        <v>4.3958333333333328E-2</v>
      </c>
      <c r="K14" s="16">
        <v>4</v>
      </c>
      <c r="L14" s="28">
        <v>2</v>
      </c>
      <c r="M14" s="28">
        <v>14</v>
      </c>
      <c r="N14" s="28">
        <v>20</v>
      </c>
    </row>
    <row r="15" spans="1:14" s="24" customFormat="1" ht="16.5" thickBot="1">
      <c r="A15" s="16">
        <v>5</v>
      </c>
      <c r="B15" s="84">
        <v>8</v>
      </c>
      <c r="C15" s="19" t="s">
        <v>52</v>
      </c>
      <c r="D15" s="19">
        <v>1995</v>
      </c>
      <c r="E15" s="19" t="s">
        <v>162</v>
      </c>
      <c r="F15" s="19" t="s">
        <v>53</v>
      </c>
      <c r="G15" s="19"/>
      <c r="H15" s="27">
        <v>4.4953703703703697E-2</v>
      </c>
      <c r="I15" s="21">
        <f t="shared" si="1"/>
        <v>14.181256436663237</v>
      </c>
      <c r="J15" s="29">
        <f t="shared" si="0"/>
        <v>4.4953703703703697E-2</v>
      </c>
      <c r="K15" s="16">
        <v>5</v>
      </c>
      <c r="L15" s="28"/>
      <c r="M15" s="28"/>
      <c r="N15" s="28"/>
    </row>
    <row r="16" spans="1:14" s="24" customFormat="1" ht="32.25" thickBot="1">
      <c r="A16" s="16">
        <v>6</v>
      </c>
      <c r="B16" s="84">
        <v>17</v>
      </c>
      <c r="C16" s="19" t="s">
        <v>45</v>
      </c>
      <c r="D16" s="19">
        <v>1996</v>
      </c>
      <c r="E16" s="19" t="s">
        <v>177</v>
      </c>
      <c r="F16" s="19"/>
      <c r="G16" s="19"/>
      <c r="H16" s="27">
        <v>4.6979166666666662E-2</v>
      </c>
      <c r="I16" s="21">
        <f t="shared" si="1"/>
        <v>13.569844789356985</v>
      </c>
      <c r="J16" s="29">
        <f t="shared" si="0"/>
        <v>4.6979166666666662E-2</v>
      </c>
      <c r="K16" s="16">
        <v>6</v>
      </c>
      <c r="L16" s="28"/>
      <c r="M16" s="28">
        <v>12</v>
      </c>
      <c r="N16" s="28"/>
    </row>
    <row r="17" spans="1:14" s="24" customFormat="1" ht="32.25" thickBot="1">
      <c r="A17" s="16">
        <v>7</v>
      </c>
      <c r="B17" s="85">
        <v>16</v>
      </c>
      <c r="C17" s="19" t="s">
        <v>46</v>
      </c>
      <c r="D17" s="19">
        <v>1994</v>
      </c>
      <c r="E17" s="19" t="s">
        <v>179</v>
      </c>
      <c r="F17" s="19"/>
      <c r="G17" s="42"/>
      <c r="H17" s="33">
        <v>4.760416666666667E-2</v>
      </c>
      <c r="I17" s="37">
        <f t="shared" si="1"/>
        <v>13.391684901531729</v>
      </c>
      <c r="J17" s="38">
        <f t="shared" si="0"/>
        <v>4.760416666666667E-2</v>
      </c>
      <c r="K17" s="16">
        <v>7</v>
      </c>
      <c r="L17" s="35"/>
      <c r="M17" s="35">
        <v>10</v>
      </c>
      <c r="N17" s="35"/>
    </row>
    <row r="18" spans="1:14" s="24" customFormat="1" ht="32.25" thickBot="1">
      <c r="A18" s="16">
        <v>8</v>
      </c>
      <c r="B18" s="93">
        <v>15</v>
      </c>
      <c r="C18" s="19" t="s">
        <v>47</v>
      </c>
      <c r="D18" s="19">
        <v>1996</v>
      </c>
      <c r="E18" s="19" t="s">
        <v>180</v>
      </c>
      <c r="F18" s="19"/>
      <c r="G18" s="19"/>
      <c r="H18" s="27">
        <v>4.9918981481481474E-2</v>
      </c>
      <c r="I18" s="34">
        <f>I$9/(HOUR(H18)+(MINUTE(H18)/60)+(SECOND(H18)/3600))</f>
        <v>12.770693252956178</v>
      </c>
      <c r="J18" s="29">
        <f t="shared" si="0"/>
        <v>4.9918981481481474E-2</v>
      </c>
      <c r="K18" s="16">
        <v>8</v>
      </c>
      <c r="L18" s="28"/>
      <c r="M18" s="28">
        <v>9</v>
      </c>
      <c r="N18" s="28"/>
    </row>
    <row r="20" spans="1:14" ht="15.75">
      <c r="C20" s="43" t="s">
        <v>225</v>
      </c>
    </row>
    <row r="22" spans="1:14">
      <c r="C22" t="s">
        <v>189</v>
      </c>
      <c r="I22" t="s">
        <v>190</v>
      </c>
    </row>
    <row r="24" spans="1:14">
      <c r="C24" t="s">
        <v>191</v>
      </c>
      <c r="I24" t="s">
        <v>192</v>
      </c>
    </row>
  </sheetData>
  <mergeCells count="7">
    <mergeCell ref="B6:M6"/>
    <mergeCell ref="B7:M7"/>
    <mergeCell ref="B1:K1"/>
    <mergeCell ref="B2:K2"/>
    <mergeCell ref="B3:M3"/>
    <mergeCell ref="B4:M4"/>
    <mergeCell ref="B5:M5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D21" sqref="D21"/>
    </sheetView>
  </sheetViews>
  <sheetFormatPr defaultRowHeight="15"/>
  <cols>
    <col min="1" max="1" width="4.7109375" customWidth="1"/>
    <col min="2" max="2" width="3.28515625" customWidth="1"/>
    <col min="3" max="3" width="24.140625" customWidth="1"/>
    <col min="4" max="4" width="10.5703125" customWidth="1"/>
    <col min="5" max="5" width="15.140625" customWidth="1"/>
    <col min="6" max="7" width="10.7109375" customWidth="1"/>
    <col min="9" max="9" width="8.140625" customWidth="1"/>
    <col min="10" max="10" width="7" customWidth="1"/>
    <col min="13" max="13" width="7.5703125" customWidth="1"/>
  </cols>
  <sheetData>
    <row r="1" spans="1:14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2"/>
    </row>
    <row r="2" spans="1:14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4">
      <c r="B3" s="141" t="s">
        <v>185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>
      <c r="B4" s="136" t="s">
        <v>184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8.75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4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4">
      <c r="C8" s="2" t="s">
        <v>12</v>
      </c>
      <c r="G8" t="s">
        <v>187</v>
      </c>
    </row>
    <row r="9" spans="1:14" ht="15.75" thickBot="1">
      <c r="D9" t="s">
        <v>17</v>
      </c>
      <c r="F9" t="s">
        <v>199</v>
      </c>
      <c r="H9" s="8" t="s">
        <v>5</v>
      </c>
      <c r="I9">
        <v>15.3</v>
      </c>
      <c r="J9" s="3" t="s">
        <v>6</v>
      </c>
    </row>
    <row r="10" spans="1:14" ht="30.75" thickBot="1">
      <c r="A10" s="6" t="s">
        <v>219</v>
      </c>
      <c r="B10" s="5" t="s">
        <v>0</v>
      </c>
      <c r="C10" s="13" t="s">
        <v>1</v>
      </c>
      <c r="D10" s="13" t="s">
        <v>21</v>
      </c>
      <c r="E10" s="13" t="s">
        <v>3</v>
      </c>
      <c r="F10" s="40" t="s">
        <v>22</v>
      </c>
      <c r="G10" s="41" t="s">
        <v>160</v>
      </c>
      <c r="H10" s="52" t="s">
        <v>4</v>
      </c>
      <c r="I10" s="7" t="s">
        <v>7</v>
      </c>
      <c r="J10" s="6" t="s">
        <v>8</v>
      </c>
      <c r="K10" s="6" t="s">
        <v>212</v>
      </c>
      <c r="L10" s="6" t="s">
        <v>210</v>
      </c>
      <c r="M10" s="10" t="s">
        <v>211</v>
      </c>
      <c r="N10" s="10" t="s">
        <v>196</v>
      </c>
    </row>
    <row r="11" spans="1:14" s="24" customFormat="1" ht="16.5" thickBot="1">
      <c r="A11" s="16">
        <v>1</v>
      </c>
      <c r="B11" s="92">
        <v>5</v>
      </c>
      <c r="C11" s="19" t="s">
        <v>55</v>
      </c>
      <c r="D11" s="19">
        <v>1988</v>
      </c>
      <c r="E11" s="19" t="s">
        <v>149</v>
      </c>
      <c r="F11" s="19"/>
      <c r="G11" s="19"/>
      <c r="H11" s="53">
        <v>3.8796296296296294E-2</v>
      </c>
      <c r="I11" s="21">
        <f>I$9/(HOUR(H11)+(MINUTE(H11)/60)+(SECOND(H11)/3600))</f>
        <v>16.431980906921243</v>
      </c>
      <c r="J11" s="22">
        <f>H11-H$11</f>
        <v>0</v>
      </c>
      <c r="K11" s="16">
        <v>1</v>
      </c>
      <c r="L11" s="23"/>
      <c r="M11" s="23">
        <v>25</v>
      </c>
      <c r="N11" s="23"/>
    </row>
    <row r="12" spans="1:14" s="24" customFormat="1" ht="16.5" thickBot="1">
      <c r="A12" s="16">
        <v>2</v>
      </c>
      <c r="B12" s="92">
        <v>1</v>
      </c>
      <c r="C12" s="19" t="s">
        <v>57</v>
      </c>
      <c r="D12" s="19">
        <v>1984</v>
      </c>
      <c r="E12" s="19" t="s">
        <v>150</v>
      </c>
      <c r="F12" s="19"/>
      <c r="G12" s="19"/>
      <c r="H12" s="94">
        <v>4.2048611111111113E-2</v>
      </c>
      <c r="I12" s="21">
        <f>I$9/(HOUR(H12)+(MINUTE(H12)/60)+(SECOND(H12)/3600))</f>
        <v>15.161023947151113</v>
      </c>
      <c r="J12" s="22">
        <f>H12-H$11</f>
        <v>3.252314814814819E-3</v>
      </c>
      <c r="K12" s="16">
        <v>2</v>
      </c>
      <c r="L12" s="28"/>
      <c r="M12" s="28">
        <v>20</v>
      </c>
      <c r="N12" s="28"/>
    </row>
    <row r="13" spans="1:14" s="24" customFormat="1" ht="16.5" thickBot="1">
      <c r="A13" s="16">
        <v>3</v>
      </c>
      <c r="B13" s="92">
        <v>6</v>
      </c>
      <c r="C13" s="19" t="s">
        <v>54</v>
      </c>
      <c r="D13" s="19">
        <v>1988</v>
      </c>
      <c r="E13" s="19" t="s">
        <v>148</v>
      </c>
      <c r="F13" s="19"/>
      <c r="G13" s="19"/>
      <c r="H13" s="94">
        <v>4.5567129629629631E-2</v>
      </c>
      <c r="I13" s="21">
        <f>I$9/(HOUR(H13)+(MINUTE(H13)/60)+(SECOND(H13)/3600))</f>
        <v>13.990347980695962</v>
      </c>
      <c r="J13" s="29">
        <f>H13-H$11</f>
        <v>6.770833333333337E-3</v>
      </c>
      <c r="K13" s="16">
        <v>3</v>
      </c>
      <c r="L13" s="28"/>
      <c r="M13" s="28">
        <v>16</v>
      </c>
      <c r="N13" s="28"/>
    </row>
    <row r="14" spans="1:14" s="24" customFormat="1" ht="21" customHeight="1" thickBot="1">
      <c r="A14" s="16">
        <v>4</v>
      </c>
      <c r="B14" s="92">
        <v>3</v>
      </c>
      <c r="C14" s="19" t="s">
        <v>58</v>
      </c>
      <c r="D14" s="19">
        <v>1993</v>
      </c>
      <c r="E14" s="19" t="s">
        <v>162</v>
      </c>
      <c r="F14" s="19" t="s">
        <v>53</v>
      </c>
      <c r="G14" s="42"/>
      <c r="H14" s="95">
        <v>4.5810185185185183E-2</v>
      </c>
      <c r="I14" s="37">
        <f>I$9/(HOUR(H14)+(MINUTE(H14)/60)+(SECOND(H14)/3600))</f>
        <v>13.916119252147549</v>
      </c>
      <c r="J14" s="38">
        <f>H14-H$11</f>
        <v>7.013888888888889E-3</v>
      </c>
      <c r="K14" s="96">
        <v>4</v>
      </c>
      <c r="L14" s="35"/>
      <c r="M14" s="35"/>
      <c r="N14" s="35"/>
    </row>
    <row r="15" spans="1:14" s="24" customFormat="1" ht="16.5" thickBot="1">
      <c r="A15" s="16">
        <v>5</v>
      </c>
      <c r="B15" s="92">
        <v>2</v>
      </c>
      <c r="C15" s="19" t="s">
        <v>56</v>
      </c>
      <c r="D15" s="19">
        <v>1994</v>
      </c>
      <c r="E15" s="19" t="s">
        <v>48</v>
      </c>
      <c r="F15" s="19"/>
      <c r="G15" s="19"/>
      <c r="H15" s="27">
        <v>4.9594907407407407E-2</v>
      </c>
      <c r="I15" s="34">
        <f>I$9/(HOUR(H15)+(MINUTE(H15)/60)+(SECOND(H15)/3600))</f>
        <v>12.85414235705951</v>
      </c>
      <c r="J15" s="97">
        <f>H15-H$11</f>
        <v>1.0798611111111113E-2</v>
      </c>
      <c r="K15" s="39">
        <v>5</v>
      </c>
      <c r="L15" s="98"/>
      <c r="M15" s="28">
        <v>14</v>
      </c>
      <c r="N15" s="28"/>
    </row>
    <row r="17" spans="3:8" ht="15.75">
      <c r="C17" s="43" t="s">
        <v>226</v>
      </c>
    </row>
    <row r="19" spans="3:8">
      <c r="C19" t="s">
        <v>189</v>
      </c>
      <c r="H19" t="s">
        <v>190</v>
      </c>
    </row>
    <row r="21" spans="3:8">
      <c r="C21" t="s">
        <v>191</v>
      </c>
      <c r="H21" t="s">
        <v>192</v>
      </c>
    </row>
  </sheetData>
  <sortState ref="B11:J17">
    <sortCondition ref="H11:H17"/>
  </sortState>
  <mergeCells count="7">
    <mergeCell ref="B6:M6"/>
    <mergeCell ref="B7:M7"/>
    <mergeCell ref="B1:K1"/>
    <mergeCell ref="B2:K2"/>
    <mergeCell ref="B3:M3"/>
    <mergeCell ref="B4:M4"/>
    <mergeCell ref="B5:M5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tabSelected="1" topLeftCell="A35" zoomScaleNormal="100" workbookViewId="0">
      <selection activeCell="K42" sqref="K42"/>
    </sheetView>
  </sheetViews>
  <sheetFormatPr defaultRowHeight="15"/>
  <cols>
    <col min="1" max="1" width="4.140625" customWidth="1"/>
    <col min="2" max="2" width="22.140625" customWidth="1"/>
    <col min="3" max="3" width="9.140625" customWidth="1"/>
    <col min="4" max="4" width="12.5703125" customWidth="1"/>
    <col min="5" max="5" width="9.42578125" customWidth="1"/>
    <col min="6" max="6" width="8" customWidth="1"/>
    <col min="7" max="7" width="6.7109375" customWidth="1"/>
    <col min="8" max="8" width="6.5703125" customWidth="1"/>
    <col min="9" max="9" width="6.140625" customWidth="1"/>
    <col min="10" max="10" width="4.85546875" customWidth="1"/>
    <col min="11" max="11" width="6.28515625" customWidth="1"/>
  </cols>
  <sheetData>
    <row r="1" spans="1:11">
      <c r="A1" s="139" t="s">
        <v>185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>
      <c r="A2" s="136" t="s">
        <v>243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1">
      <c r="A3" s="136" t="s">
        <v>244</v>
      </c>
      <c r="B3" s="138"/>
      <c r="C3" s="138"/>
      <c r="D3" s="138"/>
      <c r="E3" s="138"/>
      <c r="F3" s="138"/>
      <c r="G3" s="138"/>
      <c r="H3" s="138"/>
      <c r="I3" s="138"/>
      <c r="J3" s="138"/>
      <c r="K3" s="70"/>
    </row>
    <row r="4" spans="1:11" ht="15.75">
      <c r="A4" s="147" t="s">
        <v>229</v>
      </c>
      <c r="B4" s="148"/>
      <c r="C4" s="148"/>
      <c r="D4" s="148"/>
      <c r="E4" s="148"/>
      <c r="F4" s="148"/>
      <c r="G4" s="148"/>
      <c r="H4" s="148"/>
      <c r="I4" s="148"/>
      <c r="J4" s="148"/>
      <c r="K4" s="69"/>
    </row>
    <row r="5" spans="1:11">
      <c r="B5" t="s">
        <v>241</v>
      </c>
      <c r="K5" s="69"/>
    </row>
    <row r="6" spans="1:11">
      <c r="B6" s="2" t="s">
        <v>12</v>
      </c>
      <c r="F6" t="s">
        <v>250</v>
      </c>
    </row>
    <row r="7" spans="1:11" ht="15.75" thickBot="1">
      <c r="B7" s="2" t="s">
        <v>18</v>
      </c>
      <c r="D7" s="2" t="s">
        <v>200</v>
      </c>
      <c r="E7" s="2"/>
      <c r="G7" s="8" t="s">
        <v>5</v>
      </c>
      <c r="H7">
        <v>30.6</v>
      </c>
      <c r="I7" s="3" t="s">
        <v>6</v>
      </c>
    </row>
    <row r="8" spans="1:11" ht="45.75" thickBot="1">
      <c r="A8" s="5" t="s">
        <v>0</v>
      </c>
      <c r="B8" s="13" t="s">
        <v>1</v>
      </c>
      <c r="C8" s="13" t="s">
        <v>2</v>
      </c>
      <c r="D8" s="131" t="s">
        <v>3</v>
      </c>
      <c r="E8" s="132" t="s">
        <v>139</v>
      </c>
      <c r="F8" s="132" t="s">
        <v>181</v>
      </c>
      <c r="G8" s="133" t="s">
        <v>4</v>
      </c>
      <c r="H8" s="7" t="s">
        <v>7</v>
      </c>
      <c r="I8" s="6" t="s">
        <v>8</v>
      </c>
      <c r="J8" s="6" t="s">
        <v>23</v>
      </c>
      <c r="K8" s="14" t="s">
        <v>34</v>
      </c>
    </row>
    <row r="9" spans="1:11" s="24" customFormat="1" ht="24.75" thickBot="1">
      <c r="A9" s="16">
        <v>96</v>
      </c>
      <c r="B9" s="17" t="s">
        <v>65</v>
      </c>
      <c r="C9" s="103">
        <v>1989</v>
      </c>
      <c r="D9" s="112" t="s">
        <v>248</v>
      </c>
      <c r="E9" s="109" t="s">
        <v>165</v>
      </c>
      <c r="F9" s="111" t="s">
        <v>59</v>
      </c>
      <c r="G9" s="53">
        <v>5.9201388888888894E-2</v>
      </c>
      <c r="H9" s="21">
        <f t="shared" ref="H9:H17" si="0">H$7/(HOUR(G9)+(MINUTE(G9)/60)+(SECOND(G9)/3600))</f>
        <v>21.5366568914956</v>
      </c>
      <c r="I9" s="22">
        <f t="shared" ref="I9:I17" si="1">G9-G$9</f>
        <v>0</v>
      </c>
      <c r="J9" s="16">
        <v>1</v>
      </c>
      <c r="K9" s="16">
        <v>25</v>
      </c>
    </row>
    <row r="10" spans="1:11" s="24" customFormat="1" ht="33" customHeight="1" thickBot="1">
      <c r="A10" s="16">
        <v>98</v>
      </c>
      <c r="B10" s="17" t="s">
        <v>67</v>
      </c>
      <c r="C10" s="103">
        <v>1986</v>
      </c>
      <c r="D10" s="112" t="s">
        <v>248</v>
      </c>
      <c r="E10" s="109" t="s">
        <v>165</v>
      </c>
      <c r="F10" s="111" t="s">
        <v>59</v>
      </c>
      <c r="G10" s="53">
        <v>6.0821759259259256E-2</v>
      </c>
      <c r="H10" s="21">
        <f t="shared" si="0"/>
        <v>20.962892483349194</v>
      </c>
      <c r="I10" s="22">
        <f t="shared" si="1"/>
        <v>1.6203703703703623E-3</v>
      </c>
      <c r="J10" s="16">
        <v>2</v>
      </c>
      <c r="K10" s="16">
        <v>20</v>
      </c>
    </row>
    <row r="11" spans="1:11" s="24" customFormat="1" ht="16.5" thickBot="1">
      <c r="A11" s="16">
        <v>93</v>
      </c>
      <c r="B11" s="17" t="s">
        <v>62</v>
      </c>
      <c r="C11" s="103">
        <v>1984</v>
      </c>
      <c r="D11" s="112" t="s">
        <v>36</v>
      </c>
      <c r="E11" s="109"/>
      <c r="F11" s="111" t="s">
        <v>163</v>
      </c>
      <c r="G11" s="53">
        <v>6.4814814814814811E-2</v>
      </c>
      <c r="H11" s="21">
        <f t="shared" si="0"/>
        <v>19.671428571428571</v>
      </c>
      <c r="I11" s="22">
        <f t="shared" si="1"/>
        <v>5.6134259259259175E-3</v>
      </c>
      <c r="J11" s="16">
        <v>3</v>
      </c>
      <c r="K11" s="16">
        <v>16</v>
      </c>
    </row>
    <row r="12" spans="1:11" s="24" customFormat="1" ht="24.75" thickBot="1">
      <c r="A12" s="16">
        <v>97</v>
      </c>
      <c r="B12" s="17" t="s">
        <v>66</v>
      </c>
      <c r="C12" s="103">
        <v>1992</v>
      </c>
      <c r="D12" s="112" t="s">
        <v>248</v>
      </c>
      <c r="E12" s="109" t="s">
        <v>165</v>
      </c>
      <c r="F12" s="111" t="s">
        <v>59</v>
      </c>
      <c r="G12" s="53">
        <v>7.0162037037037037E-2</v>
      </c>
      <c r="H12" s="21">
        <f t="shared" si="0"/>
        <v>18.172220389310457</v>
      </c>
      <c r="I12" s="22">
        <f t="shared" si="1"/>
        <v>1.0960648148148143E-2</v>
      </c>
      <c r="J12" s="16">
        <v>4</v>
      </c>
      <c r="K12" s="16">
        <v>14</v>
      </c>
    </row>
    <row r="13" spans="1:11" s="24" customFormat="1" ht="16.5" thickBot="1">
      <c r="A13" s="16">
        <v>95</v>
      </c>
      <c r="B13" s="17" t="s">
        <v>64</v>
      </c>
      <c r="C13" s="103">
        <v>1983</v>
      </c>
      <c r="D13" s="112" t="s">
        <v>36</v>
      </c>
      <c r="E13" s="109"/>
      <c r="F13" s="111" t="s">
        <v>163</v>
      </c>
      <c r="G13" s="53">
        <v>7.0937500000000001E-2</v>
      </c>
      <c r="H13" s="21">
        <f t="shared" si="0"/>
        <v>17.973568281938327</v>
      </c>
      <c r="I13" s="22">
        <f t="shared" si="1"/>
        <v>1.1736111111111107E-2</v>
      </c>
      <c r="J13" s="16">
        <v>5</v>
      </c>
      <c r="K13" s="16">
        <v>12</v>
      </c>
    </row>
    <row r="14" spans="1:11" s="24" customFormat="1" ht="16.5" thickBot="1">
      <c r="A14" s="16">
        <v>94</v>
      </c>
      <c r="B14" s="17" t="s">
        <v>63</v>
      </c>
      <c r="C14" s="103">
        <v>1985</v>
      </c>
      <c r="D14" s="112" t="s">
        <v>36</v>
      </c>
      <c r="E14" s="109"/>
      <c r="F14" s="111" t="s">
        <v>163</v>
      </c>
      <c r="G14" s="53">
        <v>7.2418981481481473E-2</v>
      </c>
      <c r="H14" s="21">
        <f t="shared" si="0"/>
        <v>17.605881412817645</v>
      </c>
      <c r="I14" s="22">
        <f t="shared" si="1"/>
        <v>1.3217592592592579E-2</v>
      </c>
      <c r="J14" s="16">
        <v>6</v>
      </c>
      <c r="K14" s="16">
        <v>10</v>
      </c>
    </row>
    <row r="15" spans="1:11" s="24" customFormat="1" ht="16.5" thickBot="1">
      <c r="A15" s="16">
        <v>89</v>
      </c>
      <c r="B15" s="17" t="s">
        <v>61</v>
      </c>
      <c r="C15" s="103">
        <v>1984</v>
      </c>
      <c r="D15" s="112" t="s">
        <v>36</v>
      </c>
      <c r="E15" s="109"/>
      <c r="F15" s="111" t="s">
        <v>163</v>
      </c>
      <c r="G15" s="53">
        <v>7.9456018518518523E-2</v>
      </c>
      <c r="H15" s="21">
        <f t="shared" si="0"/>
        <v>16.046613255644576</v>
      </c>
      <c r="I15" s="22">
        <f t="shared" si="1"/>
        <v>2.0254629629629629E-2</v>
      </c>
      <c r="J15" s="16">
        <v>7</v>
      </c>
      <c r="K15" s="16">
        <v>9</v>
      </c>
    </row>
    <row r="16" spans="1:11" s="24" customFormat="1" ht="16.5" thickBot="1">
      <c r="A16" s="16">
        <v>90</v>
      </c>
      <c r="B16" s="17" t="s">
        <v>136</v>
      </c>
      <c r="C16" s="103">
        <v>1984</v>
      </c>
      <c r="D16" s="112" t="s">
        <v>36</v>
      </c>
      <c r="E16" s="109"/>
      <c r="F16" s="111" t="s">
        <v>163</v>
      </c>
      <c r="G16" s="53">
        <v>8.1250000000000003E-2</v>
      </c>
      <c r="H16" s="21">
        <f t="shared" si="0"/>
        <v>15.692307692307693</v>
      </c>
      <c r="I16" s="22">
        <f t="shared" si="1"/>
        <v>2.2048611111111109E-2</v>
      </c>
      <c r="J16" s="16">
        <v>8</v>
      </c>
      <c r="K16" s="16">
        <v>8</v>
      </c>
    </row>
    <row r="17" spans="1:11" s="24" customFormat="1" ht="16.5" thickBot="1">
      <c r="A17" s="16">
        <v>88</v>
      </c>
      <c r="B17" s="17" t="s">
        <v>60</v>
      </c>
      <c r="C17" s="103">
        <v>1985</v>
      </c>
      <c r="D17" s="112" t="s">
        <v>36</v>
      </c>
      <c r="E17" s="109"/>
      <c r="F17" s="111" t="s">
        <v>163</v>
      </c>
      <c r="G17" s="53">
        <v>0.10081018518518518</v>
      </c>
      <c r="H17" s="21">
        <f t="shared" si="0"/>
        <v>12.647531572904709</v>
      </c>
      <c r="I17" s="22">
        <f t="shared" si="1"/>
        <v>4.160879629629629E-2</v>
      </c>
      <c r="J17" s="16">
        <v>9</v>
      </c>
      <c r="K17" s="16">
        <v>7</v>
      </c>
    </row>
    <row r="18" spans="1:11" ht="15.75">
      <c r="A18" s="71"/>
      <c r="B18" s="90" t="s">
        <v>245</v>
      </c>
      <c r="C18" s="32"/>
      <c r="D18" s="32"/>
      <c r="E18" s="32"/>
      <c r="F18" s="32"/>
      <c r="G18" s="72"/>
      <c r="H18" s="73"/>
      <c r="I18" s="74"/>
      <c r="J18" s="64"/>
      <c r="K18" s="64"/>
    </row>
    <row r="19" spans="1:11" ht="15.75" thickBot="1">
      <c r="B19" s="2" t="s">
        <v>14</v>
      </c>
      <c r="D19" s="2" t="s">
        <v>230</v>
      </c>
      <c r="E19" s="2"/>
      <c r="G19" s="8" t="s">
        <v>5</v>
      </c>
      <c r="H19">
        <v>25.5</v>
      </c>
      <c r="I19" s="3" t="s">
        <v>6</v>
      </c>
    </row>
    <row r="20" spans="1:11" ht="45.75" thickBot="1">
      <c r="A20" s="5" t="s">
        <v>218</v>
      </c>
      <c r="B20" s="15" t="s">
        <v>1</v>
      </c>
      <c r="C20" s="15" t="s">
        <v>21</v>
      </c>
      <c r="D20" s="132" t="s">
        <v>3</v>
      </c>
      <c r="E20" s="132" t="s">
        <v>161</v>
      </c>
      <c r="F20" s="132" t="s">
        <v>160</v>
      </c>
      <c r="G20" s="132" t="s">
        <v>4</v>
      </c>
      <c r="H20" s="120" t="s">
        <v>7</v>
      </c>
      <c r="I20" s="15" t="s">
        <v>8</v>
      </c>
      <c r="J20" s="15" t="s">
        <v>23</v>
      </c>
      <c r="K20" s="6" t="s">
        <v>34</v>
      </c>
    </row>
    <row r="21" spans="1:11" ht="32.25" thickBot="1">
      <c r="A21" s="16">
        <v>65</v>
      </c>
      <c r="B21" s="26" t="s">
        <v>86</v>
      </c>
      <c r="C21" s="104">
        <v>1995</v>
      </c>
      <c r="D21" s="113" t="s">
        <v>248</v>
      </c>
      <c r="E21" s="109" t="s">
        <v>171</v>
      </c>
      <c r="F21" s="119" t="s">
        <v>158</v>
      </c>
      <c r="G21" s="53">
        <v>5.3680555555555558E-2</v>
      </c>
      <c r="H21" s="21">
        <f t="shared" ref="H21:H27" si="2">H$19/(HOUR(G21)+(MINUTE(G21)/60)+(SECOND(G21)/3600))</f>
        <v>19.793014230271673</v>
      </c>
      <c r="I21" s="22">
        <f t="shared" ref="I21:I27" si="3">G21-G$21</f>
        <v>0</v>
      </c>
      <c r="J21" s="25">
        <v>1</v>
      </c>
      <c r="K21" s="16">
        <v>25</v>
      </c>
    </row>
    <row r="22" spans="1:11" ht="24.75" thickBot="1">
      <c r="A22" s="16">
        <v>66</v>
      </c>
      <c r="B22" s="17" t="s">
        <v>87</v>
      </c>
      <c r="C22" s="103">
        <v>1994</v>
      </c>
      <c r="D22" s="112" t="s">
        <v>40</v>
      </c>
      <c r="E22" s="109" t="s">
        <v>171</v>
      </c>
      <c r="F22" s="111" t="s">
        <v>159</v>
      </c>
      <c r="G22" s="53">
        <v>5.5208333333333331E-2</v>
      </c>
      <c r="H22" s="21">
        <f t="shared" si="2"/>
        <v>19.245283018867926</v>
      </c>
      <c r="I22" s="22">
        <f t="shared" si="3"/>
        <v>1.5277777777777737E-3</v>
      </c>
      <c r="J22" s="16">
        <v>2</v>
      </c>
      <c r="K22" s="16">
        <v>20</v>
      </c>
    </row>
    <row r="23" spans="1:11" ht="24.75" thickBot="1">
      <c r="A23" s="16">
        <v>51</v>
      </c>
      <c r="B23" s="17" t="s">
        <v>242</v>
      </c>
      <c r="C23" s="103">
        <v>1995</v>
      </c>
      <c r="D23" s="112" t="s">
        <v>246</v>
      </c>
      <c r="E23" s="109" t="s">
        <v>165</v>
      </c>
      <c r="F23" s="111" t="s">
        <v>59</v>
      </c>
      <c r="G23" s="53">
        <v>5.8020833333333334E-2</v>
      </c>
      <c r="H23" s="21">
        <f t="shared" si="2"/>
        <v>18.312387791741472</v>
      </c>
      <c r="I23" s="22">
        <f t="shared" si="3"/>
        <v>4.3402777777777762E-3</v>
      </c>
      <c r="J23" s="25">
        <v>3</v>
      </c>
      <c r="K23" s="16">
        <v>16</v>
      </c>
    </row>
    <row r="24" spans="1:11" ht="24.75" thickBot="1">
      <c r="A24" s="16">
        <v>48</v>
      </c>
      <c r="B24" s="17" t="s">
        <v>73</v>
      </c>
      <c r="C24" s="103">
        <v>1994</v>
      </c>
      <c r="D24" s="112" t="s">
        <v>246</v>
      </c>
      <c r="E24" s="109" t="s">
        <v>165</v>
      </c>
      <c r="F24" s="111" t="s">
        <v>59</v>
      </c>
      <c r="G24" s="53">
        <v>5.9918981481481483E-2</v>
      </c>
      <c r="H24" s="21">
        <f t="shared" si="2"/>
        <v>17.732277380722426</v>
      </c>
      <c r="I24" s="22">
        <f t="shared" si="3"/>
        <v>6.238425925925925E-3</v>
      </c>
      <c r="J24" s="16">
        <v>4</v>
      </c>
      <c r="K24" s="16">
        <v>14</v>
      </c>
    </row>
    <row r="25" spans="1:11" ht="32.25" thickBot="1">
      <c r="A25" s="16">
        <v>68</v>
      </c>
      <c r="B25" s="17" t="s">
        <v>88</v>
      </c>
      <c r="C25" s="103">
        <v>1994</v>
      </c>
      <c r="D25" s="112" t="s">
        <v>248</v>
      </c>
      <c r="E25" s="109" t="s">
        <v>171</v>
      </c>
      <c r="F25" s="111" t="s">
        <v>159</v>
      </c>
      <c r="G25" s="53">
        <v>6.0972222222222226E-2</v>
      </c>
      <c r="H25" s="21">
        <f t="shared" si="2"/>
        <v>17.425968109339408</v>
      </c>
      <c r="I25" s="22">
        <f t="shared" si="3"/>
        <v>7.2916666666666685E-3</v>
      </c>
      <c r="J25" s="25">
        <v>5</v>
      </c>
      <c r="K25" s="16">
        <v>12</v>
      </c>
    </row>
    <row r="26" spans="1:11" ht="24.75" thickBot="1">
      <c r="A26" s="16">
        <v>52</v>
      </c>
      <c r="B26" s="17" t="s">
        <v>77</v>
      </c>
      <c r="C26" s="103">
        <v>1995</v>
      </c>
      <c r="D26" s="112" t="s">
        <v>246</v>
      </c>
      <c r="E26" s="109" t="s">
        <v>165</v>
      </c>
      <c r="F26" s="111" t="s">
        <v>59</v>
      </c>
      <c r="G26" s="53">
        <v>6.3935185185185192E-2</v>
      </c>
      <c r="H26" s="21">
        <f t="shared" si="2"/>
        <v>16.618392469225199</v>
      </c>
      <c r="I26" s="22">
        <f t="shared" si="3"/>
        <v>1.0254629629629634E-2</v>
      </c>
      <c r="J26" s="16">
        <v>6</v>
      </c>
      <c r="K26" s="16">
        <v>10</v>
      </c>
    </row>
    <row r="27" spans="1:11" ht="36.75" thickBot="1">
      <c r="A27" s="39">
        <v>50</v>
      </c>
      <c r="B27" s="19" t="s">
        <v>75</v>
      </c>
      <c r="C27" s="102">
        <v>1995</v>
      </c>
      <c r="D27" s="111" t="s">
        <v>249</v>
      </c>
      <c r="E27" s="111" t="s">
        <v>167</v>
      </c>
      <c r="F27" s="111" t="s">
        <v>59</v>
      </c>
      <c r="G27" s="27">
        <v>6.4039351851851847E-2</v>
      </c>
      <c r="H27" s="34">
        <f t="shared" si="2"/>
        <v>16.591360925356952</v>
      </c>
      <c r="I27" s="29">
        <f t="shared" si="3"/>
        <v>1.035879629629629E-2</v>
      </c>
      <c r="J27" s="25">
        <v>7</v>
      </c>
      <c r="K27" s="39">
        <v>9</v>
      </c>
    </row>
    <row r="28" spans="1:11" ht="15.75">
      <c r="A28" s="71"/>
      <c r="B28" s="32"/>
      <c r="C28" s="101"/>
      <c r="D28" s="110"/>
      <c r="E28" s="110"/>
      <c r="F28" s="110"/>
      <c r="G28" s="72"/>
      <c r="H28" s="73"/>
      <c r="I28" s="74"/>
      <c r="J28" s="71"/>
      <c r="K28" s="71"/>
    </row>
    <row r="29" spans="1:11" ht="15.75">
      <c r="A29" s="71"/>
      <c r="B29" t="s">
        <v>233</v>
      </c>
      <c r="H29" t="s">
        <v>190</v>
      </c>
      <c r="I29" s="74"/>
      <c r="J29" s="71"/>
      <c r="K29" s="71"/>
    </row>
    <row r="30" spans="1:11" ht="15.75">
      <c r="A30" s="71"/>
      <c r="B30" t="s">
        <v>234</v>
      </c>
      <c r="H30" t="s">
        <v>192</v>
      </c>
      <c r="I30" s="74"/>
      <c r="J30" s="71"/>
      <c r="K30" s="71"/>
    </row>
    <row r="31" spans="1:11" ht="95.25" customHeight="1">
      <c r="A31" s="71"/>
      <c r="J31" s="71" t="s">
        <v>252</v>
      </c>
      <c r="K31" s="128">
        <v>1</v>
      </c>
    </row>
    <row r="32" spans="1:11" ht="27.75" customHeight="1">
      <c r="A32" s="71"/>
      <c r="B32" t="s">
        <v>239</v>
      </c>
      <c r="C32" s="101"/>
      <c r="D32" s="110"/>
      <c r="E32" s="110"/>
      <c r="F32" s="110"/>
      <c r="G32" s="72"/>
      <c r="H32" s="73"/>
      <c r="I32" s="74"/>
      <c r="J32" s="71"/>
      <c r="K32" s="71"/>
    </row>
    <row r="33" spans="1:11" ht="15.75">
      <c r="A33" s="71"/>
      <c r="B33" s="2" t="s">
        <v>12</v>
      </c>
      <c r="F33" t="s">
        <v>250</v>
      </c>
      <c r="G33" s="72"/>
      <c r="H33" s="73"/>
      <c r="I33" s="74"/>
      <c r="J33" s="64"/>
      <c r="K33" s="64"/>
    </row>
    <row r="34" spans="1:11">
      <c r="B34" s="2" t="s">
        <v>14</v>
      </c>
      <c r="D34" s="2" t="s">
        <v>230</v>
      </c>
      <c r="E34" s="2"/>
      <c r="G34" s="8" t="s">
        <v>5</v>
      </c>
      <c r="H34">
        <v>25.5</v>
      </c>
      <c r="I34" s="3" t="s">
        <v>6</v>
      </c>
    </row>
    <row r="35" spans="1:11" ht="45.75" thickBot="1">
      <c r="A35" s="15" t="s">
        <v>218</v>
      </c>
      <c r="B35" s="15" t="s">
        <v>1</v>
      </c>
      <c r="C35" s="15" t="s">
        <v>21</v>
      </c>
      <c r="D35" s="132" t="s">
        <v>3</v>
      </c>
      <c r="E35" s="132" t="s">
        <v>161</v>
      </c>
      <c r="F35" s="132" t="s">
        <v>160</v>
      </c>
      <c r="G35" s="132" t="s">
        <v>4</v>
      </c>
      <c r="H35" s="120" t="s">
        <v>7</v>
      </c>
      <c r="I35" s="15" t="s">
        <v>8</v>
      </c>
      <c r="J35" s="15" t="s">
        <v>23</v>
      </c>
      <c r="K35" s="15" t="s">
        <v>34</v>
      </c>
    </row>
    <row r="36" spans="1:11" ht="36.75" thickBot="1">
      <c r="A36" s="16">
        <v>49</v>
      </c>
      <c r="B36" s="17" t="s">
        <v>74</v>
      </c>
      <c r="C36" s="103">
        <v>1995</v>
      </c>
      <c r="D36" s="112" t="s">
        <v>246</v>
      </c>
      <c r="E36" s="109" t="s">
        <v>167</v>
      </c>
      <c r="F36" s="111" t="s">
        <v>59</v>
      </c>
      <c r="G36" s="53">
        <v>6.7222222222222225E-2</v>
      </c>
      <c r="H36" s="21">
        <f>H$34/(HOUR(G36)+(MINUTE(G36)/60)+(SECOND(G36)/3600))</f>
        <v>15.80578512396694</v>
      </c>
      <c r="I36" s="22">
        <f>G36-G$21</f>
        <v>1.3541666666666667E-2</v>
      </c>
      <c r="J36" s="16">
        <v>8</v>
      </c>
      <c r="K36" s="16">
        <v>8</v>
      </c>
    </row>
    <row r="38" spans="1:11" ht="15.75">
      <c r="B38" s="43" t="s">
        <v>227</v>
      </c>
    </row>
    <row r="40" spans="1:11" ht="15.75" thickBot="1">
      <c r="B40" s="149" t="s">
        <v>15</v>
      </c>
      <c r="D40" s="150" t="s">
        <v>197</v>
      </c>
      <c r="E40" s="2"/>
      <c r="F40" s="106"/>
      <c r="G40" s="8" t="s">
        <v>5</v>
      </c>
      <c r="H40">
        <v>15.3</v>
      </c>
      <c r="I40" s="3" t="s">
        <v>6</v>
      </c>
    </row>
    <row r="41" spans="1:11" ht="45.75" thickBot="1">
      <c r="A41" s="15" t="s">
        <v>218</v>
      </c>
      <c r="B41" s="6" t="s">
        <v>1</v>
      </c>
      <c r="C41" s="100" t="s">
        <v>21</v>
      </c>
      <c r="D41" s="132" t="s">
        <v>3</v>
      </c>
      <c r="E41" s="132" t="s">
        <v>161</v>
      </c>
      <c r="F41" s="132" t="s">
        <v>160</v>
      </c>
      <c r="G41" s="132" t="s">
        <v>4</v>
      </c>
      <c r="H41" s="7" t="s">
        <v>7</v>
      </c>
      <c r="I41" s="6" t="s">
        <v>8</v>
      </c>
      <c r="J41" s="6" t="s">
        <v>255</v>
      </c>
      <c r="K41" s="6" t="s">
        <v>228</v>
      </c>
    </row>
    <row r="42" spans="1:11" ht="24.75" thickBot="1">
      <c r="A42" s="16">
        <v>12</v>
      </c>
      <c r="B42" s="129" t="s">
        <v>50</v>
      </c>
      <c r="C42" s="103">
        <v>1995</v>
      </c>
      <c r="D42" s="108" t="s">
        <v>248</v>
      </c>
      <c r="E42" s="111" t="s">
        <v>155</v>
      </c>
      <c r="F42" s="111" t="s">
        <v>156</v>
      </c>
      <c r="G42" s="20">
        <v>4.1527777777777775E-2</v>
      </c>
      <c r="H42" s="21">
        <f>H$40/(HOUR(G42)+(MINUTE(G42)/60)+(SECOND(G42)/3600))</f>
        <v>15.351170568561875</v>
      </c>
      <c r="I42" s="22">
        <f>G42-G$42</f>
        <v>0</v>
      </c>
      <c r="J42" s="16">
        <v>1</v>
      </c>
      <c r="K42" s="23">
        <v>25</v>
      </c>
    </row>
    <row r="43" spans="1:11" ht="24.75" thickBot="1">
      <c r="A43" s="16">
        <v>13</v>
      </c>
      <c r="B43" s="26" t="s">
        <v>49</v>
      </c>
      <c r="C43" s="104">
        <v>1995</v>
      </c>
      <c r="D43" s="109" t="s">
        <v>248</v>
      </c>
      <c r="E43" s="111" t="s">
        <v>155</v>
      </c>
      <c r="F43" s="111" t="s">
        <v>156</v>
      </c>
      <c r="G43" s="27">
        <v>4.3958333333333328E-2</v>
      </c>
      <c r="H43" s="21">
        <f t="shared" ref="H43" si="4">H$40/(HOUR(G43)+(MINUTE(G43)/60)+(SECOND(G43)/3600))</f>
        <v>14.502369668246446</v>
      </c>
      <c r="I43" s="22">
        <f t="shared" ref="I43" si="5">G43-G$42</f>
        <v>2.4305555555555539E-3</v>
      </c>
      <c r="J43" s="16">
        <v>2</v>
      </c>
      <c r="K43" s="28">
        <v>20</v>
      </c>
    </row>
    <row r="44" spans="1:11" ht="15.75">
      <c r="A44" s="65"/>
      <c r="B44" s="90" t="s">
        <v>223</v>
      </c>
      <c r="C44" s="101"/>
      <c r="D44" s="110"/>
      <c r="E44" s="110"/>
      <c r="F44" s="110"/>
    </row>
    <row r="45" spans="1:11" ht="15.75">
      <c r="A45" s="65"/>
      <c r="B45" s="90"/>
      <c r="C45" s="101"/>
      <c r="D45" s="110"/>
      <c r="E45" s="110"/>
      <c r="F45" s="110"/>
    </row>
    <row r="46" spans="1:11">
      <c r="B46" s="2" t="s">
        <v>13</v>
      </c>
      <c r="C46" s="2" t="s">
        <v>251</v>
      </c>
      <c r="D46" s="2"/>
      <c r="E46" s="2"/>
      <c r="G46" s="8" t="s">
        <v>5</v>
      </c>
      <c r="H46" s="2">
        <v>15.3</v>
      </c>
      <c r="I46" s="9" t="s">
        <v>6</v>
      </c>
    </row>
    <row r="47" spans="1:11" ht="45">
      <c r="A47" s="15" t="s">
        <v>218</v>
      </c>
      <c r="B47" s="15" t="s">
        <v>1</v>
      </c>
      <c r="C47" s="15" t="s">
        <v>21</v>
      </c>
      <c r="D47" s="132" t="s">
        <v>3</v>
      </c>
      <c r="E47" s="132" t="s">
        <v>139</v>
      </c>
      <c r="F47" s="132" t="s">
        <v>160</v>
      </c>
      <c r="G47" s="132" t="s">
        <v>4</v>
      </c>
      <c r="H47" s="120" t="s">
        <v>7</v>
      </c>
      <c r="I47" s="15" t="s">
        <v>8</v>
      </c>
      <c r="J47" s="15" t="s">
        <v>23</v>
      </c>
      <c r="K47" s="121" t="s">
        <v>34</v>
      </c>
    </row>
    <row r="48" spans="1:11" ht="24.75" thickBot="1">
      <c r="A48" s="25">
        <v>37</v>
      </c>
      <c r="B48" s="26" t="s">
        <v>129</v>
      </c>
      <c r="C48" s="104">
        <v>1996</v>
      </c>
      <c r="D48" s="113" t="s">
        <v>246</v>
      </c>
      <c r="E48" s="109" t="s">
        <v>165</v>
      </c>
      <c r="F48" s="119" t="s">
        <v>59</v>
      </c>
      <c r="G48" s="53">
        <v>3.5405092592592592E-2</v>
      </c>
      <c r="H48" s="21">
        <f t="shared" ref="H48:H57" si="6">H$46/(HOUR(G48)+(MINUTE(G48)/60)+(SECOND(G48)/3600))</f>
        <v>18.00588427590716</v>
      </c>
      <c r="I48" s="22">
        <f t="shared" ref="I48:I57" si="7">G48-G$48</f>
        <v>0</v>
      </c>
      <c r="J48" s="25">
        <v>1</v>
      </c>
      <c r="K48" s="25">
        <v>25</v>
      </c>
    </row>
    <row r="49" spans="1:11" ht="16.5" thickBot="1">
      <c r="A49" s="16">
        <v>35</v>
      </c>
      <c r="B49" s="17" t="s">
        <v>127</v>
      </c>
      <c r="C49" s="103">
        <v>1996</v>
      </c>
      <c r="D49" s="112" t="s">
        <v>106</v>
      </c>
      <c r="E49" s="109" t="s">
        <v>154</v>
      </c>
      <c r="F49" s="111" t="s">
        <v>163</v>
      </c>
      <c r="G49" s="53">
        <v>3.7314814814814815E-2</v>
      </c>
      <c r="H49" s="21">
        <f t="shared" si="6"/>
        <v>17.084367245657567</v>
      </c>
      <c r="I49" s="22">
        <f t="shared" si="7"/>
        <v>1.9097222222222224E-3</v>
      </c>
      <c r="J49" s="16">
        <v>2</v>
      </c>
      <c r="K49" s="16">
        <v>20</v>
      </c>
    </row>
    <row r="50" spans="1:11" ht="16.5" thickBot="1">
      <c r="A50" s="16">
        <v>29</v>
      </c>
      <c r="B50" s="17" t="s">
        <v>124</v>
      </c>
      <c r="C50" s="103">
        <v>1995</v>
      </c>
      <c r="D50" s="112" t="s">
        <v>36</v>
      </c>
      <c r="E50" s="109" t="s">
        <v>154</v>
      </c>
      <c r="F50" s="111" t="s">
        <v>163</v>
      </c>
      <c r="G50" s="53">
        <v>3.7905092592592594E-2</v>
      </c>
      <c r="H50" s="21">
        <f t="shared" si="6"/>
        <v>16.818320610687024</v>
      </c>
      <c r="I50" s="22">
        <f t="shared" si="7"/>
        <v>2.5000000000000022E-3</v>
      </c>
      <c r="J50" s="25">
        <v>3</v>
      </c>
      <c r="K50" s="16">
        <v>16</v>
      </c>
    </row>
    <row r="51" spans="1:11" ht="35.25" customHeight="1" thickBot="1">
      <c r="A51" s="16">
        <v>36</v>
      </c>
      <c r="B51" s="17" t="s">
        <v>128</v>
      </c>
      <c r="C51" s="103">
        <v>1996</v>
      </c>
      <c r="D51" s="112" t="s">
        <v>246</v>
      </c>
      <c r="E51" s="109" t="s">
        <v>165</v>
      </c>
      <c r="F51" s="111" t="s">
        <v>59</v>
      </c>
      <c r="G51" s="53">
        <v>4.0219907407407406E-2</v>
      </c>
      <c r="H51" s="21">
        <f t="shared" si="6"/>
        <v>15.850359712230219</v>
      </c>
      <c r="I51" s="22">
        <f t="shared" si="7"/>
        <v>4.8148148148148134E-3</v>
      </c>
      <c r="J51" s="16">
        <v>4</v>
      </c>
      <c r="K51" s="16">
        <v>14</v>
      </c>
    </row>
    <row r="52" spans="1:11" ht="24.75" thickBot="1">
      <c r="A52" s="16">
        <v>42</v>
      </c>
      <c r="B52" s="17" t="s">
        <v>134</v>
      </c>
      <c r="C52" s="103">
        <v>1999</v>
      </c>
      <c r="D52" s="112" t="s">
        <v>246</v>
      </c>
      <c r="E52" s="109" t="s">
        <v>165</v>
      </c>
      <c r="F52" s="111" t="s">
        <v>59</v>
      </c>
      <c r="G52" s="53">
        <v>4.1064814814814811E-2</v>
      </c>
      <c r="H52" s="21">
        <f t="shared" si="6"/>
        <v>15.52423900789177</v>
      </c>
      <c r="I52" s="22">
        <f t="shared" si="7"/>
        <v>5.6597222222222188E-3</v>
      </c>
      <c r="J52" s="25">
        <v>5</v>
      </c>
      <c r="K52" s="16">
        <v>12</v>
      </c>
    </row>
    <row r="53" spans="1:11" ht="24.75" thickBot="1">
      <c r="A53" s="16">
        <v>34</v>
      </c>
      <c r="B53" s="17" t="s">
        <v>214</v>
      </c>
      <c r="C53" s="103">
        <v>1997</v>
      </c>
      <c r="D53" s="112" t="s">
        <v>246</v>
      </c>
      <c r="E53" s="109" t="s">
        <v>253</v>
      </c>
      <c r="F53" s="111" t="s">
        <v>59</v>
      </c>
      <c r="G53" s="53">
        <v>4.1365740740740745E-2</v>
      </c>
      <c r="H53" s="21">
        <f t="shared" si="6"/>
        <v>15.411303861219922</v>
      </c>
      <c r="I53" s="22">
        <f t="shared" si="7"/>
        <v>5.9606481481481524E-3</v>
      </c>
      <c r="J53" s="16">
        <v>6</v>
      </c>
      <c r="K53" s="16">
        <v>10</v>
      </c>
    </row>
    <row r="54" spans="1:11" ht="16.5" thickBot="1">
      <c r="A54" s="16">
        <v>27</v>
      </c>
      <c r="B54" s="17" t="s">
        <v>237</v>
      </c>
      <c r="C54" s="103">
        <v>1997</v>
      </c>
      <c r="D54" s="112" t="s">
        <v>36</v>
      </c>
      <c r="E54" s="109" t="s">
        <v>154</v>
      </c>
      <c r="F54" s="111" t="s">
        <v>163</v>
      </c>
      <c r="G54" s="53">
        <v>4.2789351851851849E-2</v>
      </c>
      <c r="H54" s="21">
        <f t="shared" si="6"/>
        <v>14.898566405193401</v>
      </c>
      <c r="I54" s="22">
        <f t="shared" si="7"/>
        <v>7.3842592592592571E-3</v>
      </c>
      <c r="J54" s="25">
        <v>7</v>
      </c>
      <c r="K54" s="16">
        <v>9</v>
      </c>
    </row>
    <row r="55" spans="1:11" ht="16.5" thickBot="1">
      <c r="A55" s="16">
        <v>32</v>
      </c>
      <c r="B55" s="17" t="s">
        <v>126</v>
      </c>
      <c r="C55" s="103">
        <v>1995</v>
      </c>
      <c r="D55" s="112" t="s">
        <v>106</v>
      </c>
      <c r="E55" s="109" t="s">
        <v>154</v>
      </c>
      <c r="F55" s="111" t="s">
        <v>163</v>
      </c>
      <c r="G55" s="53">
        <v>4.4340277777777777E-2</v>
      </c>
      <c r="H55" s="21">
        <f t="shared" si="6"/>
        <v>14.37744714173845</v>
      </c>
      <c r="I55" s="22">
        <f t="shared" si="7"/>
        <v>8.9351851851851849E-3</v>
      </c>
      <c r="J55" s="16">
        <v>8</v>
      </c>
      <c r="K55" s="16">
        <v>8</v>
      </c>
    </row>
    <row r="56" spans="1:11" ht="15.75">
      <c r="A56" s="96">
        <v>24</v>
      </c>
      <c r="B56" s="122" t="s">
        <v>121</v>
      </c>
      <c r="C56" s="123">
        <v>1996</v>
      </c>
      <c r="D56" s="124" t="s">
        <v>36</v>
      </c>
      <c r="E56" s="110" t="s">
        <v>154</v>
      </c>
      <c r="F56" s="117" t="s">
        <v>163</v>
      </c>
      <c r="G56" s="125">
        <v>4.6967592592592589E-2</v>
      </c>
      <c r="H56" s="37">
        <f t="shared" si="6"/>
        <v>13.573188762937408</v>
      </c>
      <c r="I56" s="126">
        <f t="shared" si="7"/>
        <v>1.1562499999999996E-2</v>
      </c>
      <c r="J56" s="130">
        <v>9</v>
      </c>
      <c r="K56" s="96">
        <v>7</v>
      </c>
    </row>
    <row r="57" spans="1:11" ht="15.75">
      <c r="A57" s="39">
        <v>30</v>
      </c>
      <c r="B57" s="19" t="s">
        <v>125</v>
      </c>
      <c r="C57" s="102">
        <v>1998</v>
      </c>
      <c r="D57" s="111" t="s">
        <v>36</v>
      </c>
      <c r="E57" s="111" t="s">
        <v>154</v>
      </c>
      <c r="F57" s="111" t="s">
        <v>163</v>
      </c>
      <c r="G57" s="27">
        <v>4.6990740740740743E-2</v>
      </c>
      <c r="H57" s="34">
        <f t="shared" si="6"/>
        <v>13.566502463054189</v>
      </c>
      <c r="I57" s="29">
        <f t="shared" si="7"/>
        <v>1.158564814814815E-2</v>
      </c>
      <c r="J57" s="39">
        <v>10</v>
      </c>
      <c r="K57" s="39">
        <v>6</v>
      </c>
    </row>
    <row r="58" spans="1:11" ht="15.75">
      <c r="A58" s="71"/>
      <c r="B58" s="32"/>
      <c r="C58" s="101"/>
      <c r="D58" s="110"/>
      <c r="E58" s="110"/>
      <c r="F58" s="110"/>
      <c r="G58" s="72"/>
      <c r="H58" s="73"/>
      <c r="I58" s="74"/>
      <c r="J58" s="71"/>
      <c r="K58" s="71"/>
    </row>
    <row r="59" spans="1:11" ht="15.75">
      <c r="A59" s="71"/>
      <c r="B59" t="s">
        <v>247</v>
      </c>
      <c r="H59" t="s">
        <v>190</v>
      </c>
      <c r="J59" s="71"/>
      <c r="K59" s="71"/>
    </row>
    <row r="60" spans="1:11" ht="15.75">
      <c r="A60" s="71"/>
      <c r="B60" t="s">
        <v>234</v>
      </c>
      <c r="H60" t="s">
        <v>192</v>
      </c>
      <c r="J60" s="71"/>
      <c r="K60" s="71"/>
    </row>
    <row r="61" spans="1:11" ht="91.5" customHeight="1">
      <c r="A61" s="71"/>
      <c r="J61" s="71" t="s">
        <v>252</v>
      </c>
      <c r="K61" s="32">
        <v>2</v>
      </c>
    </row>
    <row r="62" spans="1:11" ht="15.75">
      <c r="A62" t="s">
        <v>239</v>
      </c>
      <c r="J62" s="71"/>
      <c r="K62" s="71"/>
    </row>
    <row r="63" spans="1:11" ht="15.75">
      <c r="A63" s="2" t="s">
        <v>12</v>
      </c>
      <c r="E63" t="s">
        <v>250</v>
      </c>
      <c r="F63" s="72"/>
      <c r="G63" s="72"/>
      <c r="H63" s="73"/>
      <c r="I63" s="74"/>
      <c r="J63" s="71"/>
      <c r="K63" s="71"/>
    </row>
    <row r="64" spans="1:11" ht="15.75">
      <c r="A64" s="2"/>
      <c r="B64" s="2" t="s">
        <v>13</v>
      </c>
      <c r="C64" s="2" t="s">
        <v>251</v>
      </c>
      <c r="D64" s="2"/>
      <c r="E64" s="2"/>
      <c r="G64" s="8" t="s">
        <v>5</v>
      </c>
      <c r="H64" s="2">
        <v>15.3</v>
      </c>
      <c r="I64" s="9" t="s">
        <v>6</v>
      </c>
      <c r="J64" s="71"/>
      <c r="K64" s="71"/>
    </row>
    <row r="65" spans="1:11" ht="45">
      <c r="A65" s="15" t="s">
        <v>218</v>
      </c>
      <c r="B65" s="15" t="s">
        <v>1</v>
      </c>
      <c r="C65" s="15" t="s">
        <v>21</v>
      </c>
      <c r="D65" s="132" t="s">
        <v>3</v>
      </c>
      <c r="E65" s="132" t="s">
        <v>139</v>
      </c>
      <c r="F65" s="132" t="s">
        <v>160</v>
      </c>
      <c r="G65" s="132" t="s">
        <v>4</v>
      </c>
      <c r="H65" s="120" t="s">
        <v>7</v>
      </c>
      <c r="I65" s="15" t="s">
        <v>8</v>
      </c>
      <c r="J65" s="15" t="s">
        <v>23</v>
      </c>
      <c r="K65" s="121" t="s">
        <v>34</v>
      </c>
    </row>
    <row r="66" spans="1:11" ht="15.75">
      <c r="A66" s="39">
        <v>25</v>
      </c>
      <c r="B66" s="19" t="s">
        <v>122</v>
      </c>
      <c r="C66" s="102">
        <v>1996</v>
      </c>
      <c r="D66" s="111" t="s">
        <v>36</v>
      </c>
      <c r="E66" s="111" t="s">
        <v>154</v>
      </c>
      <c r="F66" s="111" t="s">
        <v>163</v>
      </c>
      <c r="G66" s="27">
        <v>4.8449074074074082E-2</v>
      </c>
      <c r="H66" s="34">
        <f>H$46/(HOUR(G66)+(MINUTE(G66)/60)+(SECOND(G66)/3600))</f>
        <v>13.158146201624463</v>
      </c>
      <c r="I66" s="29">
        <f t="shared" ref="I66:I73" si="8">G66-G$48</f>
        <v>1.304398148148149E-2</v>
      </c>
      <c r="J66" s="39">
        <v>11</v>
      </c>
      <c r="K66" s="39">
        <v>5</v>
      </c>
    </row>
    <row r="67" spans="1:11" ht="16.5" thickBot="1">
      <c r="A67" s="25">
        <v>40</v>
      </c>
      <c r="B67" s="26" t="s">
        <v>132</v>
      </c>
      <c r="C67" s="104">
        <v>1999</v>
      </c>
      <c r="D67" s="113" t="s">
        <v>246</v>
      </c>
      <c r="E67" s="109" t="s">
        <v>154</v>
      </c>
      <c r="F67" s="119" t="s">
        <v>163</v>
      </c>
      <c r="G67" s="53">
        <v>4.8460648148148149E-2</v>
      </c>
      <c r="H67" s="21">
        <f>H$46/(HOUR(G67)+(MINUTE(G67)/60)+(SECOND(G67)/3600))</f>
        <v>13.155003582517317</v>
      </c>
      <c r="I67" s="22">
        <f t="shared" si="8"/>
        <v>1.3055555555555556E-2</v>
      </c>
      <c r="J67" s="25">
        <v>12</v>
      </c>
      <c r="K67" s="25">
        <v>4</v>
      </c>
    </row>
    <row r="68" spans="1:11" ht="15.75" customHeight="1" thickBot="1">
      <c r="A68" s="16">
        <v>41</v>
      </c>
      <c r="B68" s="17" t="s">
        <v>133</v>
      </c>
      <c r="C68" s="103">
        <v>1999</v>
      </c>
      <c r="D68" s="112" t="s">
        <v>246</v>
      </c>
      <c r="E68" s="109" t="s">
        <v>165</v>
      </c>
      <c r="F68" s="111" t="s">
        <v>59</v>
      </c>
      <c r="G68" s="53">
        <v>4.9282407407407407E-2</v>
      </c>
      <c r="H68" s="21">
        <f>H$46/(HOUR(G68)+(MINUTE(G68)/60)+(SECOND(G68)/3600))</f>
        <v>12.935650540159699</v>
      </c>
      <c r="I68" s="22">
        <f t="shared" si="8"/>
        <v>1.3877314814814815E-2</v>
      </c>
      <c r="J68" s="25">
        <v>13</v>
      </c>
      <c r="K68" s="16">
        <v>3</v>
      </c>
    </row>
    <row r="69" spans="1:11" ht="16.5" thickBot="1">
      <c r="A69" s="96">
        <v>39</v>
      </c>
      <c r="B69" s="122" t="s">
        <v>131</v>
      </c>
      <c r="C69" s="123">
        <v>1997</v>
      </c>
      <c r="D69" s="124" t="s">
        <v>246</v>
      </c>
      <c r="E69" s="110" t="s">
        <v>154</v>
      </c>
      <c r="F69" s="117" t="s">
        <v>163</v>
      </c>
      <c r="G69" s="125">
        <v>4.9351851851851848E-2</v>
      </c>
      <c r="H69" s="21">
        <f>H$46/(HOUR(G69)+(MINUTE(G69)/60)+(SECOND(G69)/3600))</f>
        <v>12.917448405253284</v>
      </c>
      <c r="I69" s="126">
        <f t="shared" si="8"/>
        <v>1.3946759259259256E-2</v>
      </c>
      <c r="J69" s="16">
        <v>14</v>
      </c>
      <c r="K69" s="96">
        <v>2</v>
      </c>
    </row>
    <row r="70" spans="1:11" ht="16.5" thickBot="1">
      <c r="A70" s="39">
        <v>38</v>
      </c>
      <c r="B70" s="19" t="s">
        <v>130</v>
      </c>
      <c r="C70" s="102">
        <v>1997</v>
      </c>
      <c r="D70" s="111" t="s">
        <v>246</v>
      </c>
      <c r="E70" s="111" t="s">
        <v>154</v>
      </c>
      <c r="F70" s="111" t="s">
        <v>163</v>
      </c>
      <c r="G70" s="27">
        <v>4.9490740740740745E-2</v>
      </c>
      <c r="H70" s="21">
        <f>H$46/(HOUR(G70)+(MINUTE(G70)/60)+(SECOND(G70)/3600))</f>
        <v>12.881197380729654</v>
      </c>
      <c r="I70" s="29">
        <f t="shared" si="8"/>
        <v>1.4085648148148153E-2</v>
      </c>
      <c r="J70" s="25">
        <v>15</v>
      </c>
      <c r="K70" s="39">
        <v>1</v>
      </c>
    </row>
    <row r="71" spans="1:11" ht="16.5" thickBot="1">
      <c r="A71" s="16">
        <v>33</v>
      </c>
      <c r="B71" s="17" t="s">
        <v>215</v>
      </c>
      <c r="C71" s="103">
        <v>1995</v>
      </c>
      <c r="D71" s="112" t="s">
        <v>106</v>
      </c>
      <c r="E71" s="109" t="s">
        <v>154</v>
      </c>
      <c r="F71" s="111" t="s">
        <v>163</v>
      </c>
      <c r="G71" s="53">
        <v>5.0983796296296291E-2</v>
      </c>
      <c r="H71" s="21">
        <v>12.5</v>
      </c>
      <c r="I71" s="22">
        <f t="shared" si="8"/>
        <v>1.5578703703703699E-2</v>
      </c>
      <c r="J71" s="16">
        <v>24</v>
      </c>
      <c r="K71" s="16">
        <v>0</v>
      </c>
    </row>
    <row r="72" spans="1:11" ht="20.25" customHeight="1" thickBot="1">
      <c r="A72" s="16">
        <v>22</v>
      </c>
      <c r="B72" s="17" t="s">
        <v>119</v>
      </c>
      <c r="C72" s="103">
        <v>1998</v>
      </c>
      <c r="D72" s="112" t="s">
        <v>36</v>
      </c>
      <c r="E72" s="109" t="s">
        <v>154</v>
      </c>
      <c r="F72" s="111" t="s">
        <v>163</v>
      </c>
      <c r="G72" s="53">
        <v>5.2523148148148145E-2</v>
      </c>
      <c r="H72" s="21">
        <v>12.14</v>
      </c>
      <c r="I72" s="22">
        <f t="shared" si="8"/>
        <v>1.7118055555555553E-2</v>
      </c>
      <c r="J72" s="16">
        <v>26</v>
      </c>
      <c r="K72" s="16">
        <v>0</v>
      </c>
    </row>
    <row r="73" spans="1:11" ht="16.5" thickBot="1">
      <c r="A73" s="16">
        <v>45</v>
      </c>
      <c r="B73" s="17" t="s">
        <v>135</v>
      </c>
      <c r="C73" s="103">
        <v>1998</v>
      </c>
      <c r="D73" s="112" t="s">
        <v>40</v>
      </c>
      <c r="E73" s="109" t="s">
        <v>154</v>
      </c>
      <c r="F73" s="111" t="s">
        <v>163</v>
      </c>
      <c r="G73" s="53">
        <v>5.5671296296296302E-2</v>
      </c>
      <c r="H73" s="21">
        <v>11.45</v>
      </c>
      <c r="I73" s="22">
        <f t="shared" si="8"/>
        <v>2.026620370370371E-2</v>
      </c>
      <c r="J73" s="16">
        <v>27</v>
      </c>
      <c r="K73" s="16">
        <v>0</v>
      </c>
    </row>
    <row r="74" spans="1:11" ht="15.75">
      <c r="K74" s="65"/>
    </row>
    <row r="75" spans="1:11" ht="15.75">
      <c r="B75" s="43" t="s">
        <v>221</v>
      </c>
      <c r="K75" s="65"/>
    </row>
    <row r="77" spans="1:11" ht="15.75">
      <c r="A77" s="58"/>
      <c r="B77" s="43"/>
      <c r="C77" s="59"/>
      <c r="D77" s="59"/>
      <c r="E77" s="59"/>
      <c r="F77" s="59"/>
      <c r="H77" s="61"/>
      <c r="I77" s="62"/>
      <c r="J77" s="63"/>
      <c r="K77" s="64"/>
    </row>
    <row r="79" spans="1:11" ht="16.5" thickBot="1">
      <c r="B79" s="151" t="s">
        <v>16</v>
      </c>
      <c r="C79" s="151" t="s">
        <v>238</v>
      </c>
      <c r="D79" s="151"/>
      <c r="F79" s="106"/>
      <c r="G79" s="8" t="s">
        <v>5</v>
      </c>
      <c r="H79">
        <v>10.199999999999999</v>
      </c>
      <c r="I79" s="3" t="s">
        <v>6</v>
      </c>
    </row>
    <row r="80" spans="1:11" ht="45.75" thickBot="1">
      <c r="A80" s="5" t="s">
        <v>0</v>
      </c>
      <c r="B80" s="6" t="s">
        <v>1</v>
      </c>
      <c r="C80" s="100" t="s">
        <v>2</v>
      </c>
      <c r="D80" s="107" t="s">
        <v>3</v>
      </c>
      <c r="E80" s="115" t="s">
        <v>139</v>
      </c>
      <c r="F80" s="116" t="s">
        <v>160</v>
      </c>
      <c r="G80" s="6" t="s">
        <v>4</v>
      </c>
      <c r="H80" s="7" t="s">
        <v>7</v>
      </c>
      <c r="I80" s="6" t="s">
        <v>8</v>
      </c>
      <c r="J80" s="6" t="s">
        <v>219</v>
      </c>
      <c r="K80" s="10" t="s">
        <v>228</v>
      </c>
    </row>
    <row r="81" spans="1:11" ht="16.5" thickBot="1">
      <c r="A81" s="16">
        <v>1</v>
      </c>
      <c r="B81" s="17" t="s">
        <v>35</v>
      </c>
      <c r="C81" s="103">
        <v>1996</v>
      </c>
      <c r="D81" s="108" t="s">
        <v>36</v>
      </c>
      <c r="E81" s="111" t="s">
        <v>154</v>
      </c>
      <c r="F81" s="111" t="s">
        <v>163</v>
      </c>
      <c r="G81" s="20">
        <v>3.2314814814814817E-2</v>
      </c>
      <c r="H81" s="21">
        <f>H$79/(HOUR(G81)+(MINUTE(G81)/60)+(SECOND(G81)/3600))</f>
        <v>13.151862464183381</v>
      </c>
      <c r="I81" s="22">
        <f>G81-G$81</f>
        <v>0</v>
      </c>
      <c r="J81" s="16">
        <v>1</v>
      </c>
      <c r="K81" s="23">
        <v>25</v>
      </c>
    </row>
    <row r="82" spans="1:11" ht="16.5" thickBot="1">
      <c r="A82" s="25">
        <v>8</v>
      </c>
      <c r="B82" s="26" t="s">
        <v>120</v>
      </c>
      <c r="C82" s="104">
        <v>1997</v>
      </c>
      <c r="D82" s="109" t="s">
        <v>40</v>
      </c>
      <c r="E82" s="111" t="s">
        <v>154</v>
      </c>
      <c r="F82" s="111" t="s">
        <v>163</v>
      </c>
      <c r="G82" s="27">
        <v>4.7361111111111111E-2</v>
      </c>
      <c r="H82" s="21">
        <f>H$79/(HOUR(G82)+(MINUTE(G82)/60)+(SECOND(G82)/3600))</f>
        <v>8.9736070381231663</v>
      </c>
      <c r="I82" s="22">
        <f>G82-G$81</f>
        <v>1.5046296296296294E-2</v>
      </c>
      <c r="J82" s="16">
        <v>2</v>
      </c>
      <c r="K82" s="28">
        <v>20</v>
      </c>
    </row>
    <row r="83" spans="1:11" ht="15.75">
      <c r="A83" s="71"/>
      <c r="B83" s="32"/>
      <c r="C83" s="101"/>
      <c r="D83" s="110"/>
      <c r="E83" s="110"/>
      <c r="F83" s="110"/>
      <c r="G83" s="72"/>
      <c r="H83" s="73"/>
      <c r="I83" s="74"/>
      <c r="J83" s="89"/>
      <c r="K83" s="89"/>
    </row>
    <row r="84" spans="1:11" ht="15.75">
      <c r="A84" s="65"/>
      <c r="B84" s="90" t="s">
        <v>223</v>
      </c>
      <c r="C84" s="101"/>
      <c r="D84" s="110"/>
      <c r="E84" s="110"/>
      <c r="F84" s="110"/>
      <c r="K84" s="127"/>
    </row>
    <row r="87" spans="1:11" ht="26.25" customHeight="1">
      <c r="B87" t="s">
        <v>231</v>
      </c>
      <c r="H87" t="s">
        <v>190</v>
      </c>
    </row>
    <row r="88" spans="1:11">
      <c r="B88" t="s">
        <v>232</v>
      </c>
    </row>
    <row r="90" spans="1:11">
      <c r="B90" t="s">
        <v>191</v>
      </c>
      <c r="H90" t="s">
        <v>192</v>
      </c>
    </row>
    <row r="91" spans="1:11">
      <c r="B91" t="s">
        <v>232</v>
      </c>
    </row>
    <row r="99" spans="1:11" ht="102.75" customHeight="1">
      <c r="J99" t="s">
        <v>252</v>
      </c>
      <c r="K99">
        <v>3</v>
      </c>
    </row>
    <row r="100" spans="1:11">
      <c r="B100" t="s">
        <v>240</v>
      </c>
    </row>
    <row r="101" spans="1:11">
      <c r="A101" s="2" t="s">
        <v>12</v>
      </c>
      <c r="E101" t="s">
        <v>250</v>
      </c>
    </row>
    <row r="102" spans="1:11" ht="15.75" thickBot="1">
      <c r="B102" s="2" t="s">
        <v>19</v>
      </c>
      <c r="C102" s="2" t="s">
        <v>235</v>
      </c>
      <c r="D102" s="2"/>
      <c r="F102" s="8"/>
      <c r="G102" s="8" t="s">
        <v>5</v>
      </c>
      <c r="H102">
        <v>15.3</v>
      </c>
      <c r="I102" s="3" t="s">
        <v>6</v>
      </c>
    </row>
    <row r="103" spans="1:11" ht="45.75" thickBot="1">
      <c r="A103" s="5" t="s">
        <v>0</v>
      </c>
      <c r="B103" s="6" t="s">
        <v>1</v>
      </c>
      <c r="C103" s="6" t="s">
        <v>21</v>
      </c>
      <c r="D103" s="133" t="s">
        <v>3</v>
      </c>
      <c r="E103" s="131" t="s">
        <v>139</v>
      </c>
      <c r="F103" s="132" t="s">
        <v>181</v>
      </c>
      <c r="G103" s="133" t="s">
        <v>4</v>
      </c>
      <c r="H103" s="7" t="s">
        <v>7</v>
      </c>
      <c r="I103" s="6" t="s">
        <v>8</v>
      </c>
      <c r="J103" s="6" t="s">
        <v>255</v>
      </c>
    </row>
    <row r="104" spans="1:11" ht="21.75" customHeight="1" thickBot="1">
      <c r="A104" s="16">
        <v>50</v>
      </c>
      <c r="B104" s="19" t="s">
        <v>71</v>
      </c>
      <c r="C104" s="102">
        <v>1958</v>
      </c>
      <c r="D104" s="111" t="s">
        <v>36</v>
      </c>
      <c r="E104" s="111"/>
      <c r="F104" s="111" t="s">
        <v>163</v>
      </c>
      <c r="G104" s="27">
        <v>4.282407407407407E-2</v>
      </c>
      <c r="H104" s="34">
        <f>H$102/(HOUR(G104)+(MINUTE(G104)/60)+(SECOND(G104)/3600))</f>
        <v>14.886486486486488</v>
      </c>
      <c r="I104" s="22">
        <f>G104-G$104</f>
        <v>0</v>
      </c>
      <c r="J104" s="16" t="s">
        <v>254</v>
      </c>
    </row>
    <row r="105" spans="1:11" ht="16.5" thickBot="1">
      <c r="A105" s="16">
        <v>45</v>
      </c>
      <c r="B105" s="19" t="s">
        <v>193</v>
      </c>
      <c r="C105" s="102">
        <v>1967</v>
      </c>
      <c r="D105" s="111" t="s">
        <v>36</v>
      </c>
      <c r="E105" s="1"/>
      <c r="F105" s="111" t="s">
        <v>163</v>
      </c>
      <c r="G105" s="27">
        <v>4.9826388888888885E-2</v>
      </c>
      <c r="H105" s="34">
        <f>H$102/(HOUR(G105)+(MINUTE(G105)/60)+(SECOND(G105)/3600))</f>
        <v>12.794425087108015</v>
      </c>
      <c r="I105" s="22">
        <f>G105-G$104</f>
        <v>7.0023148148148154E-3</v>
      </c>
      <c r="J105" s="16">
        <v>1</v>
      </c>
    </row>
    <row r="107" spans="1:11" ht="15.75" thickBot="1">
      <c r="B107" s="2" t="s">
        <v>20</v>
      </c>
      <c r="C107" s="2" t="s">
        <v>236</v>
      </c>
      <c r="D107" s="2"/>
      <c r="E107" s="2"/>
      <c r="G107" s="8" t="s">
        <v>5</v>
      </c>
      <c r="H107">
        <v>15.3</v>
      </c>
      <c r="I107" s="3" t="s">
        <v>6</v>
      </c>
    </row>
    <row r="108" spans="1:11" ht="45.75" thickBot="1">
      <c r="A108" s="5" t="s">
        <v>0</v>
      </c>
      <c r="B108" s="6" t="s">
        <v>1</v>
      </c>
      <c r="C108" s="6" t="s">
        <v>21</v>
      </c>
      <c r="D108" s="134" t="s">
        <v>3</v>
      </c>
      <c r="E108" s="134" t="s">
        <v>139</v>
      </c>
      <c r="F108" s="135" t="s">
        <v>183</v>
      </c>
      <c r="G108" s="135" t="s">
        <v>4</v>
      </c>
      <c r="H108" s="7" t="s">
        <v>7</v>
      </c>
      <c r="I108" s="6" t="s">
        <v>8</v>
      </c>
      <c r="J108" s="6" t="s">
        <v>255</v>
      </c>
    </row>
    <row r="109" spans="1:11" ht="32.25" thickBot="1">
      <c r="A109" s="16">
        <v>20</v>
      </c>
      <c r="B109" s="19" t="s">
        <v>9</v>
      </c>
      <c r="C109" s="102">
        <v>1947</v>
      </c>
      <c r="D109" s="111" t="s">
        <v>36</v>
      </c>
      <c r="E109" s="111"/>
      <c r="F109" s="111" t="s">
        <v>163</v>
      </c>
      <c r="G109" s="27">
        <v>4.6412037037037036E-2</v>
      </c>
      <c r="H109" s="34">
        <f>H$107/(HOUR(G109)+(MINUTE(G109)/60)+(SECOND(G109)/3600))</f>
        <v>13.735660847880299</v>
      </c>
      <c r="I109" s="22">
        <v>0</v>
      </c>
      <c r="J109" s="16">
        <v>1</v>
      </c>
    </row>
    <row r="110" spans="1:11" ht="16.5" thickBot="1">
      <c r="A110" s="16">
        <v>49</v>
      </c>
      <c r="B110" s="19" t="s">
        <v>72</v>
      </c>
      <c r="C110" s="102">
        <v>1954</v>
      </c>
      <c r="D110" s="111" t="s">
        <v>40</v>
      </c>
      <c r="E110" s="111"/>
      <c r="F110" s="111" t="s">
        <v>163</v>
      </c>
      <c r="G110" s="27">
        <v>5.6967592592592597E-2</v>
      </c>
      <c r="H110" s="34">
        <f>H$107/(HOUR(G110)+(MINUTE(G110)/60)+(SECOND(G110)/3600))</f>
        <v>11.190572937830149</v>
      </c>
      <c r="I110" s="22">
        <f>G110-'м4 1 день'!H$11</f>
        <v>1.4143518518518527E-2</v>
      </c>
      <c r="J110" s="16">
        <v>2</v>
      </c>
    </row>
    <row r="113" spans="1:10">
      <c r="A113" s="2" t="s">
        <v>12</v>
      </c>
      <c r="E113" t="s">
        <v>250</v>
      </c>
    </row>
    <row r="115" spans="1:10" ht="15.75" thickBot="1">
      <c r="B115" s="2" t="s">
        <v>25</v>
      </c>
      <c r="C115" s="2" t="s">
        <v>256</v>
      </c>
    </row>
    <row r="116" spans="1:10" ht="30.75" thickBot="1">
      <c r="A116" s="145" t="s">
        <v>26</v>
      </c>
      <c r="B116" s="146"/>
      <c r="C116" s="133" t="s">
        <v>27</v>
      </c>
      <c r="D116" s="133" t="s">
        <v>28</v>
      </c>
      <c r="E116" s="133" t="s">
        <v>29</v>
      </c>
      <c r="F116" s="133" t="s">
        <v>30</v>
      </c>
      <c r="G116" s="134" t="s">
        <v>207</v>
      </c>
      <c r="H116" s="134" t="s">
        <v>206</v>
      </c>
      <c r="I116" s="7" t="s">
        <v>31</v>
      </c>
      <c r="J116" s="6" t="s">
        <v>23</v>
      </c>
    </row>
    <row r="117" spans="1:10">
      <c r="A117" s="1" t="s">
        <v>105</v>
      </c>
      <c r="B117" s="1"/>
      <c r="C117" s="48">
        <f>25+20+14</f>
        <v>59</v>
      </c>
      <c r="D117" s="51">
        <v>0</v>
      </c>
      <c r="E117" s="51">
        <f>25+16+14+12+10+9+7</f>
        <v>93</v>
      </c>
      <c r="F117" s="56">
        <f>25+20</f>
        <v>45</v>
      </c>
      <c r="G117" s="54">
        <f>25+14+12+10+4+3+2+1</f>
        <v>71</v>
      </c>
      <c r="H117" s="54">
        <v>0</v>
      </c>
      <c r="I117" s="55">
        <f>SUM(C117:H117)</f>
        <v>268</v>
      </c>
      <c r="J117" s="56">
        <v>1</v>
      </c>
    </row>
    <row r="118" spans="1:10">
      <c r="A118" s="1" t="s">
        <v>36</v>
      </c>
      <c r="B118" s="1"/>
      <c r="C118" s="48">
        <f>16+12+10+9+8+7+6</f>
        <v>68</v>
      </c>
      <c r="D118" s="45">
        <v>0</v>
      </c>
      <c r="E118" s="45">
        <v>7</v>
      </c>
      <c r="F118" s="56">
        <v>0</v>
      </c>
      <c r="G118" s="54">
        <f>16+9+7+6+5</f>
        <v>43</v>
      </c>
      <c r="H118" s="54">
        <v>25</v>
      </c>
      <c r="I118" s="55">
        <f>SUM(C118:H118)</f>
        <v>143</v>
      </c>
      <c r="J118" s="56">
        <v>2</v>
      </c>
    </row>
    <row r="119" spans="1:10">
      <c r="A119" s="1" t="s">
        <v>40</v>
      </c>
      <c r="B119" s="1"/>
      <c r="C119" s="48">
        <v>0</v>
      </c>
      <c r="D119" s="51">
        <v>0</v>
      </c>
      <c r="E119" s="51">
        <v>20</v>
      </c>
      <c r="F119" s="56">
        <v>0</v>
      </c>
      <c r="G119" s="54">
        <v>0</v>
      </c>
      <c r="H119" s="54">
        <v>20</v>
      </c>
      <c r="I119" s="55">
        <f>SUM(C119:H119)</f>
        <v>40</v>
      </c>
      <c r="J119" s="56">
        <v>3</v>
      </c>
    </row>
    <row r="120" spans="1:10">
      <c r="A120" s="1" t="s">
        <v>106</v>
      </c>
      <c r="B120" s="1"/>
      <c r="C120" s="48">
        <v>0</v>
      </c>
      <c r="D120" s="45">
        <v>0</v>
      </c>
      <c r="E120" s="45">
        <v>0</v>
      </c>
      <c r="F120" s="56">
        <v>0</v>
      </c>
      <c r="G120" s="54">
        <f>20+8</f>
        <v>28</v>
      </c>
      <c r="H120" s="54">
        <v>0</v>
      </c>
      <c r="I120" s="55">
        <f>SUM(C120:H120)</f>
        <v>28</v>
      </c>
      <c r="J120" s="56">
        <v>4</v>
      </c>
    </row>
    <row r="122" spans="1:10">
      <c r="B122" t="s">
        <v>231</v>
      </c>
      <c r="H122" t="s">
        <v>190</v>
      </c>
    </row>
    <row r="123" spans="1:10">
      <c r="B123" t="s">
        <v>232</v>
      </c>
    </row>
    <row r="125" spans="1:10">
      <c r="B125" t="s">
        <v>191</v>
      </c>
      <c r="H125" t="s">
        <v>192</v>
      </c>
    </row>
    <row r="126" spans="1:10">
      <c r="B126" t="s">
        <v>232</v>
      </c>
    </row>
    <row r="136" spans="11:11" ht="10.5" customHeight="1"/>
    <row r="137" spans="11:11" ht="12.75" customHeight="1"/>
    <row r="139" spans="11:11">
      <c r="K139">
        <v>4</v>
      </c>
    </row>
  </sheetData>
  <sortState ref="A117:I120">
    <sortCondition descending="1" ref="I117:I120"/>
  </sortState>
  <mergeCells count="5">
    <mergeCell ref="A116:B116"/>
    <mergeCell ref="A1:J1"/>
    <mergeCell ref="A2:J2"/>
    <mergeCell ref="A3:J3"/>
    <mergeCell ref="A4:J4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opLeftCell="A4" workbookViewId="0">
      <selection activeCell="A10" sqref="A10:L13"/>
    </sheetView>
  </sheetViews>
  <sheetFormatPr defaultRowHeight="15"/>
  <cols>
    <col min="1" max="1" width="4.7109375" customWidth="1"/>
    <col min="2" max="2" width="4.42578125" customWidth="1"/>
    <col min="3" max="3" width="27.140625" customWidth="1"/>
    <col min="4" max="4" width="10.85546875" customWidth="1"/>
    <col min="5" max="7" width="13.42578125" customWidth="1"/>
    <col min="8" max="8" width="8.140625" customWidth="1"/>
    <col min="9" max="9" width="8.85546875" customWidth="1"/>
    <col min="10" max="10" width="13.42578125" customWidth="1"/>
    <col min="11" max="12" width="7.85546875" customWidth="1"/>
  </cols>
  <sheetData>
    <row r="1" spans="1:12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2"/>
    </row>
    <row r="2" spans="1:12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2">
      <c r="B3" s="141" t="s">
        <v>185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>
      <c r="B4" s="136" t="s">
        <v>184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8.75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>
      <c r="C8" s="2" t="s">
        <v>12</v>
      </c>
      <c r="G8" t="s">
        <v>187</v>
      </c>
    </row>
    <row r="9" spans="1:12" ht="15.75" thickBot="1">
      <c r="D9" t="s">
        <v>19</v>
      </c>
      <c r="F9" t="s">
        <v>202</v>
      </c>
      <c r="H9" s="8" t="s">
        <v>5</v>
      </c>
      <c r="I9">
        <v>15.3</v>
      </c>
      <c r="J9" s="3" t="s">
        <v>6</v>
      </c>
    </row>
    <row r="10" spans="1:12" ht="45.75" customHeight="1" thickBot="1">
      <c r="A10" s="6" t="s">
        <v>219</v>
      </c>
      <c r="B10" s="5" t="s">
        <v>0</v>
      </c>
      <c r="C10" s="6" t="s">
        <v>1</v>
      </c>
      <c r="D10" s="6" t="s">
        <v>21</v>
      </c>
      <c r="E10" s="6" t="s">
        <v>3</v>
      </c>
      <c r="F10" s="13" t="s">
        <v>139</v>
      </c>
      <c r="G10" s="15" t="s">
        <v>181</v>
      </c>
      <c r="H10" s="6" t="s">
        <v>4</v>
      </c>
      <c r="I10" s="7" t="s">
        <v>7</v>
      </c>
      <c r="J10" s="6" t="s">
        <v>8</v>
      </c>
      <c r="K10" s="6" t="s">
        <v>212</v>
      </c>
      <c r="L10" s="6" t="s">
        <v>213</v>
      </c>
    </row>
    <row r="11" spans="1:12" s="24" customFormat="1" ht="32.25" thickBot="1">
      <c r="A11" s="16">
        <v>1</v>
      </c>
      <c r="B11" s="16">
        <v>50</v>
      </c>
      <c r="C11" s="17" t="s">
        <v>71</v>
      </c>
      <c r="D11" s="17">
        <v>1958</v>
      </c>
      <c r="E11" s="18" t="s">
        <v>151</v>
      </c>
      <c r="F11" s="19"/>
      <c r="G11" s="19" t="s">
        <v>163</v>
      </c>
      <c r="H11" s="20">
        <v>4.282407407407407E-2</v>
      </c>
      <c r="I11" s="21">
        <f>I$9/(HOUR(H11)+(MINUTE(H11)/60)+(SECOND(H11)/3600))</f>
        <v>14.886486486486488</v>
      </c>
      <c r="J11" s="22">
        <f>H11-H$11</f>
        <v>0</v>
      </c>
      <c r="K11" s="23">
        <v>1</v>
      </c>
      <c r="L11" s="23">
        <v>1</v>
      </c>
    </row>
    <row r="12" spans="1:12" s="24" customFormat="1" ht="32.25" thickBot="1">
      <c r="A12" s="16">
        <v>2</v>
      </c>
      <c r="B12" s="67">
        <v>7</v>
      </c>
      <c r="C12" s="87" t="s">
        <v>138</v>
      </c>
      <c r="D12" s="87">
        <v>1961</v>
      </c>
      <c r="E12" s="68" t="s">
        <v>137</v>
      </c>
      <c r="F12" s="36"/>
      <c r="G12" s="36"/>
      <c r="H12" s="20">
        <v>4.8067129629629633E-2</v>
      </c>
      <c r="I12" s="21">
        <f>I$9/(HOUR(H12)+(MINUTE(H12)/60)+(SECOND(H12)/3600))</f>
        <v>13.262701661449558</v>
      </c>
      <c r="J12" s="22">
        <f>H12-H$11</f>
        <v>5.2430555555555633E-3</v>
      </c>
      <c r="K12" s="28">
        <v>2</v>
      </c>
      <c r="L12" s="28"/>
    </row>
    <row r="13" spans="1:12" s="24" customFormat="1" ht="32.25" thickBot="1">
      <c r="A13" s="16">
        <v>3</v>
      </c>
      <c r="B13" s="85">
        <v>45</v>
      </c>
      <c r="C13" s="19" t="s">
        <v>193</v>
      </c>
      <c r="D13" s="19">
        <v>1967</v>
      </c>
      <c r="E13" s="83" t="s">
        <v>151</v>
      </c>
      <c r="F13" s="42"/>
      <c r="G13" s="19" t="s">
        <v>163</v>
      </c>
      <c r="H13" s="27">
        <v>4.9826388888888885E-2</v>
      </c>
      <c r="I13" s="21">
        <f>I$9/(HOUR(H13)+(MINUTE(H13)/60)+(SECOND(H13)/3600))</f>
        <v>12.794425087108015</v>
      </c>
      <c r="J13" s="29">
        <f>H13-H$11</f>
        <v>7.0023148148148154E-3</v>
      </c>
      <c r="K13" s="28">
        <v>3</v>
      </c>
      <c r="L13" s="28">
        <v>2</v>
      </c>
    </row>
    <row r="14" spans="1:12" s="24" customFormat="1"/>
    <row r="15" spans="1:12" s="24" customFormat="1" ht="15.75">
      <c r="A15" s="71"/>
      <c r="B15" s="71"/>
      <c r="C15" s="32"/>
      <c r="D15" s="82"/>
      <c r="E15" s="32"/>
      <c r="F15" s="32"/>
      <c r="G15" s="32"/>
      <c r="H15" s="72"/>
      <c r="I15" s="73"/>
      <c r="J15" s="74"/>
      <c r="K15" s="89"/>
      <c r="L15" s="89"/>
    </row>
    <row r="16" spans="1:12" s="24" customFormat="1" ht="15.75">
      <c r="B16"/>
      <c r="C16" s="43" t="s">
        <v>220</v>
      </c>
      <c r="D16"/>
      <c r="E16"/>
      <c r="F16"/>
      <c r="G16"/>
      <c r="H16"/>
      <c r="I16"/>
      <c r="J16"/>
      <c r="K16"/>
      <c r="L16"/>
    </row>
    <row r="18" spans="2:7">
      <c r="B18" t="s">
        <v>189</v>
      </c>
      <c r="G18" t="s">
        <v>190</v>
      </c>
    </row>
    <row r="20" spans="2:7">
      <c r="B20" t="s">
        <v>191</v>
      </c>
      <c r="G20" t="s">
        <v>192</v>
      </c>
    </row>
  </sheetData>
  <sortState ref="B11:H18">
    <sortCondition ref="H11:H18"/>
  </sortState>
  <mergeCells count="7">
    <mergeCell ref="B6:L6"/>
    <mergeCell ref="B7:L7"/>
    <mergeCell ref="B1:K1"/>
    <mergeCell ref="B2:K2"/>
    <mergeCell ref="B3:L3"/>
    <mergeCell ref="B4:L4"/>
    <mergeCell ref="B5:L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topLeftCell="A4" workbookViewId="0">
      <selection activeCell="A9" sqref="A9:K12"/>
    </sheetView>
  </sheetViews>
  <sheetFormatPr defaultRowHeight="15"/>
  <cols>
    <col min="1" max="1" width="7" customWidth="1"/>
    <col min="2" max="2" width="4" customWidth="1"/>
    <col min="3" max="3" width="23.5703125" customWidth="1"/>
    <col min="4" max="4" width="10.28515625" customWidth="1"/>
    <col min="5" max="7" width="14.7109375" customWidth="1"/>
    <col min="9" max="9" width="8.42578125" customWidth="1"/>
    <col min="11" max="12" width="7.85546875" customWidth="1"/>
  </cols>
  <sheetData>
    <row r="1" spans="1:13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2"/>
    </row>
    <row r="2" spans="1:13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3">
      <c r="B3" s="141" t="s">
        <v>185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>
      <c r="B4" s="136" t="s">
        <v>184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8.75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>
      <c r="C8" s="2" t="s">
        <v>12</v>
      </c>
      <c r="G8" t="s">
        <v>187</v>
      </c>
    </row>
    <row r="9" spans="1:13" ht="15.75" thickBot="1">
      <c r="D9" t="s">
        <v>20</v>
      </c>
      <c r="F9" t="s">
        <v>203</v>
      </c>
      <c r="H9" s="8" t="s">
        <v>5</v>
      </c>
      <c r="I9">
        <v>15.3</v>
      </c>
      <c r="J9" s="3" t="s">
        <v>6</v>
      </c>
    </row>
    <row r="10" spans="1:13" ht="45.75" thickBot="1">
      <c r="A10" s="6" t="s">
        <v>23</v>
      </c>
      <c r="B10" s="5" t="s">
        <v>0</v>
      </c>
      <c r="C10" s="6" t="s">
        <v>1</v>
      </c>
      <c r="D10" s="6" t="s">
        <v>21</v>
      </c>
      <c r="E10" s="14" t="s">
        <v>3</v>
      </c>
      <c r="F10" s="14" t="s">
        <v>139</v>
      </c>
      <c r="G10" s="40" t="s">
        <v>183</v>
      </c>
      <c r="H10" s="40" t="s">
        <v>4</v>
      </c>
      <c r="I10" s="7" t="s">
        <v>7</v>
      </c>
      <c r="J10" s="6" t="s">
        <v>8</v>
      </c>
      <c r="K10" s="6" t="s">
        <v>212</v>
      </c>
    </row>
    <row r="11" spans="1:13" s="24" customFormat="1" ht="32.25" thickBot="1">
      <c r="A11" s="16">
        <v>1</v>
      </c>
      <c r="B11" s="16">
        <v>20</v>
      </c>
      <c r="C11" s="30" t="s">
        <v>9</v>
      </c>
      <c r="D11" s="17">
        <v>1947</v>
      </c>
      <c r="E11" s="18" t="s">
        <v>151</v>
      </c>
      <c r="F11" s="19"/>
      <c r="G11" s="19" t="s">
        <v>163</v>
      </c>
      <c r="H11" s="66">
        <v>4.6412037037037036E-2</v>
      </c>
      <c r="I11" s="21">
        <f t="shared" ref="I11" si="0">I$9/(HOUR(H11)+(MINUTE(H11)/60)+(SECOND(H11)/3600))</f>
        <v>13.735660847880299</v>
      </c>
      <c r="J11" s="22">
        <v>0</v>
      </c>
      <c r="K11" s="16">
        <v>1</v>
      </c>
    </row>
    <row r="12" spans="1:13" ht="32.25" thickBot="1">
      <c r="A12" s="16">
        <v>2</v>
      </c>
      <c r="B12" s="39">
        <v>49</v>
      </c>
      <c r="C12" s="19" t="s">
        <v>72</v>
      </c>
      <c r="D12" s="88">
        <v>1954</v>
      </c>
      <c r="E12" s="86" t="s">
        <v>152</v>
      </c>
      <c r="F12" s="19"/>
      <c r="G12" s="19" t="s">
        <v>163</v>
      </c>
      <c r="H12" s="27">
        <v>5.6967592592592597E-2</v>
      </c>
      <c r="I12" s="34">
        <f>'м4 1 день'!I$9/(HOUR(H12)+(MINUTE(H12)/60)+(SECOND(H12)/3600))</f>
        <v>11.190572937830149</v>
      </c>
      <c r="J12" s="29">
        <f>H12-'м4 1 день'!H$11</f>
        <v>1.4143518518518527E-2</v>
      </c>
      <c r="K12" s="16">
        <v>2</v>
      </c>
    </row>
  </sheetData>
  <mergeCells count="7">
    <mergeCell ref="B6:M6"/>
    <mergeCell ref="B7:M7"/>
    <mergeCell ref="B1:K1"/>
    <mergeCell ref="B2:K2"/>
    <mergeCell ref="B3:M3"/>
    <mergeCell ref="B4:M4"/>
    <mergeCell ref="B5:M5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topLeftCell="A22" workbookViewId="0">
      <selection activeCell="A9" sqref="A9:L39"/>
    </sheetView>
  </sheetViews>
  <sheetFormatPr defaultRowHeight="15"/>
  <cols>
    <col min="1" max="1" width="3.85546875" customWidth="1"/>
    <col min="2" max="2" width="3.7109375" customWidth="1"/>
    <col min="3" max="3" width="22" customWidth="1"/>
    <col min="4" max="4" width="6.140625" customWidth="1"/>
    <col min="5" max="5" width="11.7109375" customWidth="1"/>
    <col min="6" max="6" width="14.42578125" customWidth="1"/>
    <col min="7" max="7" width="7.28515625" customWidth="1"/>
    <col min="8" max="8" width="6.7109375" customWidth="1"/>
    <col min="9" max="9" width="5.5703125" customWidth="1"/>
    <col min="10" max="11" width="6.42578125" customWidth="1"/>
    <col min="12" max="12" width="5.5703125" customWidth="1"/>
  </cols>
  <sheetData>
    <row r="1" spans="1:12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2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2">
      <c r="B3" s="141" t="s">
        <v>185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>
      <c r="B4" s="136" t="s">
        <v>184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8.75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>
      <c r="C8" s="2" t="s">
        <v>12</v>
      </c>
      <c r="G8" t="s">
        <v>187</v>
      </c>
    </row>
    <row r="9" spans="1:12" ht="15.75" thickBot="1">
      <c r="D9" t="s">
        <v>14</v>
      </c>
      <c r="F9" t="s">
        <v>201</v>
      </c>
      <c r="H9" s="8" t="s">
        <v>5</v>
      </c>
      <c r="I9">
        <v>25.5</v>
      </c>
      <c r="J9" s="3" t="s">
        <v>6</v>
      </c>
    </row>
    <row r="10" spans="1:12" ht="45.75" thickBot="1">
      <c r="A10" s="5" t="s">
        <v>217</v>
      </c>
      <c r="B10" s="5" t="s">
        <v>218</v>
      </c>
      <c r="C10" s="15" t="s">
        <v>1</v>
      </c>
      <c r="D10" s="15" t="s">
        <v>21</v>
      </c>
      <c r="E10" s="15" t="s">
        <v>3</v>
      </c>
      <c r="F10" s="15" t="s">
        <v>161</v>
      </c>
      <c r="G10" s="15" t="s">
        <v>160</v>
      </c>
      <c r="H10" s="15" t="s">
        <v>4</v>
      </c>
      <c r="I10" s="120" t="s">
        <v>7</v>
      </c>
      <c r="J10" s="15" t="s">
        <v>8</v>
      </c>
      <c r="K10" s="15" t="s">
        <v>23</v>
      </c>
      <c r="L10" s="6" t="s">
        <v>34</v>
      </c>
    </row>
    <row r="11" spans="1:12" s="24" customFormat="1" ht="39" customHeight="1" thickBot="1">
      <c r="A11" s="16">
        <v>1</v>
      </c>
      <c r="B11" s="16">
        <v>65</v>
      </c>
      <c r="C11" s="26" t="s">
        <v>86</v>
      </c>
      <c r="D11" s="104">
        <v>1995</v>
      </c>
      <c r="E11" s="113" t="s">
        <v>204</v>
      </c>
      <c r="F11" s="109" t="s">
        <v>171</v>
      </c>
      <c r="G11" s="119" t="s">
        <v>158</v>
      </c>
      <c r="H11" s="53">
        <v>5.3680555555555558E-2</v>
      </c>
      <c r="I11" s="21">
        <f t="shared" ref="I11:I37" si="0">I$9/(HOUR(H11)+(MINUTE(H11)/60)+(SECOND(H11)/3600))</f>
        <v>19.793014230271673</v>
      </c>
      <c r="J11" s="22">
        <f t="shared" ref="J11:J37" si="1">H11-H$11</f>
        <v>0</v>
      </c>
      <c r="K11" s="25">
        <v>1</v>
      </c>
      <c r="L11" s="16">
        <v>25</v>
      </c>
    </row>
    <row r="12" spans="1:12" s="24" customFormat="1" ht="36.75" thickBot="1">
      <c r="A12" s="16">
        <v>2</v>
      </c>
      <c r="B12" s="16">
        <v>66</v>
      </c>
      <c r="C12" s="17" t="s">
        <v>87</v>
      </c>
      <c r="D12" s="103">
        <v>1994</v>
      </c>
      <c r="E12" s="112" t="s">
        <v>157</v>
      </c>
      <c r="F12" s="109" t="s">
        <v>171</v>
      </c>
      <c r="G12" s="111" t="s">
        <v>159</v>
      </c>
      <c r="H12" s="53">
        <v>5.5208333333333331E-2</v>
      </c>
      <c r="I12" s="21">
        <f t="shared" si="0"/>
        <v>19.245283018867926</v>
      </c>
      <c r="J12" s="22">
        <f t="shared" si="1"/>
        <v>1.5277777777777737E-3</v>
      </c>
      <c r="K12" s="16">
        <v>2</v>
      </c>
      <c r="L12" s="16">
        <v>20</v>
      </c>
    </row>
    <row r="13" spans="1:12" s="24" customFormat="1" ht="24" customHeight="1" thickBot="1">
      <c r="A13" s="16">
        <v>3</v>
      </c>
      <c r="B13" s="16">
        <v>70</v>
      </c>
      <c r="C13" s="17" t="s">
        <v>89</v>
      </c>
      <c r="D13" s="103">
        <v>1995</v>
      </c>
      <c r="E13" s="112" t="s">
        <v>174</v>
      </c>
      <c r="F13" s="109" t="s">
        <v>173</v>
      </c>
      <c r="G13" s="111" t="s">
        <v>59</v>
      </c>
      <c r="H13" s="53">
        <v>5.6122685185185185E-2</v>
      </c>
      <c r="I13" s="21">
        <f t="shared" si="0"/>
        <v>18.931738502784082</v>
      </c>
      <c r="J13" s="22">
        <f t="shared" si="1"/>
        <v>2.4421296296296274E-3</v>
      </c>
      <c r="K13" s="16">
        <v>3</v>
      </c>
      <c r="L13" s="16">
        <v>16</v>
      </c>
    </row>
    <row r="14" spans="1:12" s="24" customFormat="1" ht="32.25" thickBot="1">
      <c r="A14" s="16">
        <v>4</v>
      </c>
      <c r="B14" s="16">
        <v>51</v>
      </c>
      <c r="C14" s="17" t="s">
        <v>76</v>
      </c>
      <c r="D14" s="103">
        <v>1995</v>
      </c>
      <c r="E14" s="112" t="s">
        <v>164</v>
      </c>
      <c r="F14" s="109" t="s">
        <v>165</v>
      </c>
      <c r="G14" s="111" t="s">
        <v>59</v>
      </c>
      <c r="H14" s="53">
        <v>5.8020833333333334E-2</v>
      </c>
      <c r="I14" s="21">
        <f t="shared" si="0"/>
        <v>18.312387791741472</v>
      </c>
      <c r="J14" s="22">
        <f t="shared" si="1"/>
        <v>4.3402777777777762E-3</v>
      </c>
      <c r="K14" s="16">
        <v>4</v>
      </c>
      <c r="L14" s="16">
        <v>14</v>
      </c>
    </row>
    <row r="15" spans="1:12" s="24" customFormat="1" ht="26.25" customHeight="1" thickBot="1">
      <c r="A15" s="16">
        <v>5</v>
      </c>
      <c r="B15" s="16">
        <v>48</v>
      </c>
      <c r="C15" s="17" t="s">
        <v>73</v>
      </c>
      <c r="D15" s="103">
        <v>1994</v>
      </c>
      <c r="E15" s="112" t="s">
        <v>164</v>
      </c>
      <c r="F15" s="109" t="s">
        <v>165</v>
      </c>
      <c r="G15" s="111" t="s">
        <v>59</v>
      </c>
      <c r="H15" s="53">
        <v>5.9918981481481483E-2</v>
      </c>
      <c r="I15" s="21">
        <f t="shared" si="0"/>
        <v>17.732277380722426</v>
      </c>
      <c r="J15" s="22">
        <f t="shared" si="1"/>
        <v>6.238425925925925E-3</v>
      </c>
      <c r="K15" s="16">
        <v>5</v>
      </c>
      <c r="L15" s="16">
        <v>12</v>
      </c>
    </row>
    <row r="16" spans="1:12" s="24" customFormat="1" ht="34.5" customHeight="1" thickBot="1">
      <c r="A16" s="16">
        <v>6</v>
      </c>
      <c r="B16" s="16">
        <v>68</v>
      </c>
      <c r="C16" s="17" t="s">
        <v>88</v>
      </c>
      <c r="D16" s="103">
        <v>1994</v>
      </c>
      <c r="E16" s="112" t="s">
        <v>204</v>
      </c>
      <c r="F16" s="109" t="s">
        <v>171</v>
      </c>
      <c r="G16" s="111" t="s">
        <v>159</v>
      </c>
      <c r="H16" s="53">
        <v>6.0972222222222226E-2</v>
      </c>
      <c r="I16" s="21">
        <f t="shared" si="0"/>
        <v>17.425968109339408</v>
      </c>
      <c r="J16" s="22">
        <f t="shared" si="1"/>
        <v>7.2916666666666685E-3</v>
      </c>
      <c r="K16" s="16">
        <v>6</v>
      </c>
      <c r="L16" s="16">
        <v>10</v>
      </c>
    </row>
    <row r="17" spans="1:12" s="24" customFormat="1" ht="23.25" customHeight="1" thickBot="1">
      <c r="A17" s="16">
        <v>7</v>
      </c>
      <c r="B17" s="16">
        <v>53</v>
      </c>
      <c r="C17" s="17" t="s">
        <v>78</v>
      </c>
      <c r="D17" s="103">
        <v>1994</v>
      </c>
      <c r="E17" s="112" t="s">
        <v>168</v>
      </c>
      <c r="F17" s="109"/>
      <c r="G17" s="111"/>
      <c r="H17" s="53">
        <v>6.190972222222222E-2</v>
      </c>
      <c r="I17" s="21">
        <f t="shared" si="0"/>
        <v>17.162086371284353</v>
      </c>
      <c r="J17" s="22">
        <f t="shared" si="1"/>
        <v>8.2291666666666624E-3</v>
      </c>
      <c r="K17" s="16">
        <v>7</v>
      </c>
      <c r="L17" s="16">
        <v>9</v>
      </c>
    </row>
    <row r="18" spans="1:12" s="24" customFormat="1" ht="16.5" thickBot="1">
      <c r="A18" s="16">
        <v>8</v>
      </c>
      <c r="B18" s="16">
        <v>84</v>
      </c>
      <c r="C18" s="17" t="s">
        <v>98</v>
      </c>
      <c r="D18" s="103">
        <v>1995</v>
      </c>
      <c r="E18" s="112" t="s">
        <v>43</v>
      </c>
      <c r="F18" s="109"/>
      <c r="G18" s="111"/>
      <c r="H18" s="53">
        <v>6.2708333333333324E-2</v>
      </c>
      <c r="I18" s="21">
        <f t="shared" si="0"/>
        <v>16.943521594684388</v>
      </c>
      <c r="J18" s="22">
        <f t="shared" si="1"/>
        <v>9.0277777777777665E-3</v>
      </c>
      <c r="K18" s="16">
        <v>8</v>
      </c>
      <c r="L18" s="16">
        <v>8</v>
      </c>
    </row>
    <row r="19" spans="1:12" s="24" customFormat="1" ht="16.5" thickBot="1">
      <c r="A19" s="16">
        <v>9</v>
      </c>
      <c r="B19" s="16">
        <v>80</v>
      </c>
      <c r="C19" s="17" t="s">
        <v>94</v>
      </c>
      <c r="D19" s="103">
        <v>1994</v>
      </c>
      <c r="E19" s="112" t="s">
        <v>43</v>
      </c>
      <c r="F19" s="109"/>
      <c r="G19" s="111"/>
      <c r="H19" s="53">
        <v>6.2870370370370368E-2</v>
      </c>
      <c r="I19" s="21">
        <f t="shared" si="0"/>
        <v>16.899852724594993</v>
      </c>
      <c r="J19" s="22">
        <f t="shared" si="1"/>
        <v>9.1898148148148104E-3</v>
      </c>
      <c r="K19" s="16">
        <v>9</v>
      </c>
      <c r="L19" s="16">
        <v>7</v>
      </c>
    </row>
    <row r="20" spans="1:12" s="24" customFormat="1" ht="24" customHeight="1" thickBot="1">
      <c r="A20" s="16">
        <v>10</v>
      </c>
      <c r="B20" s="16">
        <v>82</v>
      </c>
      <c r="C20" s="17" t="s">
        <v>96</v>
      </c>
      <c r="D20" s="103">
        <v>1995</v>
      </c>
      <c r="E20" s="112" t="s">
        <v>177</v>
      </c>
      <c r="F20" s="109"/>
      <c r="G20" s="111"/>
      <c r="H20" s="53">
        <v>6.2893518518518529E-2</v>
      </c>
      <c r="I20" s="21">
        <f t="shared" si="0"/>
        <v>16.893632683106368</v>
      </c>
      <c r="J20" s="22">
        <f t="shared" si="1"/>
        <v>9.2129629629629714E-3</v>
      </c>
      <c r="K20" s="16">
        <v>10</v>
      </c>
      <c r="L20" s="16">
        <v>6</v>
      </c>
    </row>
    <row r="21" spans="1:12" s="24" customFormat="1" ht="16.5" thickBot="1">
      <c r="A21" s="16">
        <v>11</v>
      </c>
      <c r="B21" s="16">
        <v>54</v>
      </c>
      <c r="C21" s="17" t="s">
        <v>79</v>
      </c>
      <c r="D21" s="103">
        <v>1994</v>
      </c>
      <c r="E21" s="112" t="s">
        <v>153</v>
      </c>
      <c r="F21" s="109"/>
      <c r="G21" s="111"/>
      <c r="H21" s="53">
        <v>6.3125000000000001E-2</v>
      </c>
      <c r="I21" s="21">
        <f t="shared" si="0"/>
        <v>16.831683168316832</v>
      </c>
      <c r="J21" s="22">
        <f t="shared" si="1"/>
        <v>9.4444444444444428E-3</v>
      </c>
      <c r="K21" s="16">
        <v>11</v>
      </c>
      <c r="L21" s="16">
        <v>5</v>
      </c>
    </row>
    <row r="22" spans="1:12" s="24" customFormat="1" ht="24.75" customHeight="1" thickBot="1">
      <c r="A22" s="16">
        <v>12</v>
      </c>
      <c r="B22" s="16">
        <v>52</v>
      </c>
      <c r="C22" s="17" t="s">
        <v>77</v>
      </c>
      <c r="D22" s="103">
        <v>1995</v>
      </c>
      <c r="E22" s="112" t="s">
        <v>164</v>
      </c>
      <c r="F22" s="109" t="s">
        <v>165</v>
      </c>
      <c r="G22" s="111" t="s">
        <v>59</v>
      </c>
      <c r="H22" s="53">
        <v>6.3935185185185192E-2</v>
      </c>
      <c r="I22" s="21">
        <f t="shared" si="0"/>
        <v>16.618392469225199</v>
      </c>
      <c r="J22" s="22">
        <f t="shared" si="1"/>
        <v>1.0254629629629634E-2</v>
      </c>
      <c r="K22" s="16">
        <v>12</v>
      </c>
      <c r="L22" s="16">
        <v>4</v>
      </c>
    </row>
    <row r="23" spans="1:12" s="24" customFormat="1" ht="24.75" thickBot="1">
      <c r="A23" s="16">
        <v>13</v>
      </c>
      <c r="B23" s="16">
        <v>56</v>
      </c>
      <c r="C23" s="17" t="s">
        <v>80</v>
      </c>
      <c r="D23" s="103">
        <v>1995</v>
      </c>
      <c r="E23" s="112" t="s">
        <v>169</v>
      </c>
      <c r="F23" s="109"/>
      <c r="G23" s="111"/>
      <c r="H23" s="53">
        <v>6.3969907407407406E-2</v>
      </c>
      <c r="I23" s="21">
        <f t="shared" si="0"/>
        <v>16.60937217296906</v>
      </c>
      <c r="J23" s="22">
        <f t="shared" si="1"/>
        <v>1.0289351851851848E-2</v>
      </c>
      <c r="K23" s="16">
        <v>13</v>
      </c>
      <c r="L23" s="16">
        <v>3</v>
      </c>
    </row>
    <row r="24" spans="1:12" s="24" customFormat="1" ht="27.75" customHeight="1" thickBot="1">
      <c r="A24" s="16">
        <v>14</v>
      </c>
      <c r="B24" s="16">
        <v>50</v>
      </c>
      <c r="C24" s="17" t="s">
        <v>75</v>
      </c>
      <c r="D24" s="103">
        <v>1995</v>
      </c>
      <c r="E24" s="112" t="s">
        <v>166</v>
      </c>
      <c r="F24" s="109" t="s">
        <v>167</v>
      </c>
      <c r="G24" s="111" t="s">
        <v>59</v>
      </c>
      <c r="H24" s="53">
        <v>6.4039351851851847E-2</v>
      </c>
      <c r="I24" s="21">
        <f t="shared" si="0"/>
        <v>16.591360925356952</v>
      </c>
      <c r="J24" s="22">
        <f t="shared" si="1"/>
        <v>1.035879629629629E-2</v>
      </c>
      <c r="K24" s="16">
        <v>14</v>
      </c>
      <c r="L24" s="16">
        <v>2</v>
      </c>
    </row>
    <row r="25" spans="1:12" s="24" customFormat="1" ht="27" customHeight="1" thickBot="1">
      <c r="A25" s="16">
        <v>15</v>
      </c>
      <c r="B25" s="16">
        <v>46</v>
      </c>
      <c r="C25" s="17" t="s">
        <v>70</v>
      </c>
      <c r="D25" s="103">
        <v>1967</v>
      </c>
      <c r="E25" s="112" t="s">
        <v>151</v>
      </c>
      <c r="F25" s="109"/>
      <c r="G25" s="111" t="s">
        <v>163</v>
      </c>
      <c r="H25" s="53">
        <v>6.4814814814814811E-2</v>
      </c>
      <c r="I25" s="21">
        <f t="shared" si="0"/>
        <v>16.392857142857142</v>
      </c>
      <c r="J25" s="22">
        <f t="shared" si="1"/>
        <v>1.1134259259259253E-2</v>
      </c>
      <c r="K25" s="16">
        <v>15</v>
      </c>
      <c r="L25" s="16">
        <v>1</v>
      </c>
    </row>
    <row r="26" spans="1:12" s="24" customFormat="1" ht="16.5" thickBot="1">
      <c r="A26" s="16">
        <v>16</v>
      </c>
      <c r="B26" s="16">
        <v>75</v>
      </c>
      <c r="C26" s="17" t="s">
        <v>92</v>
      </c>
      <c r="D26" s="103">
        <v>1996</v>
      </c>
      <c r="E26" s="112" t="s">
        <v>162</v>
      </c>
      <c r="F26" s="109" t="s">
        <v>41</v>
      </c>
      <c r="G26" s="111"/>
      <c r="H26" s="53">
        <v>6.6076388888888893E-2</v>
      </c>
      <c r="I26" s="21">
        <f t="shared" si="0"/>
        <v>16.079873883342092</v>
      </c>
      <c r="J26" s="22">
        <f t="shared" si="1"/>
        <v>1.2395833333333335E-2</v>
      </c>
      <c r="K26" s="16">
        <v>16</v>
      </c>
      <c r="L26" s="16"/>
    </row>
    <row r="27" spans="1:12" s="24" customFormat="1" ht="16.5" thickBot="1">
      <c r="A27" s="16">
        <v>17</v>
      </c>
      <c r="B27" s="16">
        <v>60</v>
      </c>
      <c r="C27" s="17" t="s">
        <v>82</v>
      </c>
      <c r="D27" s="103">
        <v>1996</v>
      </c>
      <c r="E27" s="112" t="s">
        <v>69</v>
      </c>
      <c r="F27" s="109"/>
      <c r="G27" s="111"/>
      <c r="H27" s="53">
        <v>6.6516203703703702E-2</v>
      </c>
      <c r="I27" s="21">
        <f t="shared" si="0"/>
        <v>15.973551418131198</v>
      </c>
      <c r="J27" s="22">
        <f t="shared" si="1"/>
        <v>1.2835648148148145E-2</v>
      </c>
      <c r="K27" s="16">
        <v>17</v>
      </c>
      <c r="L27" s="16"/>
    </row>
    <row r="28" spans="1:12" s="24" customFormat="1" ht="16.5" thickBot="1">
      <c r="A28" s="16">
        <v>18</v>
      </c>
      <c r="B28" s="16">
        <v>64</v>
      </c>
      <c r="C28" s="17" t="s">
        <v>85</v>
      </c>
      <c r="D28" s="103">
        <v>1995</v>
      </c>
      <c r="E28" s="112" t="s">
        <v>48</v>
      </c>
      <c r="F28" s="109"/>
      <c r="G28" s="111"/>
      <c r="H28" s="53">
        <v>6.7175925925925931E-2</v>
      </c>
      <c r="I28" s="21">
        <f t="shared" si="0"/>
        <v>15.816678152997932</v>
      </c>
      <c r="J28" s="22">
        <f t="shared" si="1"/>
        <v>1.3495370370370373E-2</v>
      </c>
      <c r="K28" s="16">
        <v>18</v>
      </c>
      <c r="L28" s="16"/>
    </row>
    <row r="29" spans="1:12" s="24" customFormat="1" ht="24.75" thickBot="1">
      <c r="A29" s="16">
        <v>19</v>
      </c>
      <c r="B29" s="16">
        <v>49</v>
      </c>
      <c r="C29" s="17" t="s">
        <v>74</v>
      </c>
      <c r="D29" s="103">
        <v>1995</v>
      </c>
      <c r="E29" s="112" t="s">
        <v>166</v>
      </c>
      <c r="F29" s="109" t="s">
        <v>167</v>
      </c>
      <c r="G29" s="111" t="s">
        <v>59</v>
      </c>
      <c r="H29" s="53">
        <v>6.7222222222222225E-2</v>
      </c>
      <c r="I29" s="21">
        <f t="shared" si="0"/>
        <v>15.80578512396694</v>
      </c>
      <c r="J29" s="22">
        <f t="shared" si="1"/>
        <v>1.3541666666666667E-2</v>
      </c>
      <c r="K29" s="16">
        <v>19</v>
      </c>
      <c r="L29" s="16"/>
    </row>
    <row r="30" spans="1:12" s="24" customFormat="1" ht="16.5" thickBot="1">
      <c r="A30" s="16">
        <v>20</v>
      </c>
      <c r="B30" s="16">
        <v>81</v>
      </c>
      <c r="C30" s="17" t="s">
        <v>95</v>
      </c>
      <c r="D30" s="103">
        <v>1993</v>
      </c>
      <c r="E30" s="112" t="s">
        <v>43</v>
      </c>
      <c r="F30" s="109"/>
      <c r="G30" s="111"/>
      <c r="H30" s="53">
        <v>6.8194444444444446E-2</v>
      </c>
      <c r="I30" s="21">
        <f t="shared" si="0"/>
        <v>15.580448065173115</v>
      </c>
      <c r="J30" s="22">
        <f t="shared" si="1"/>
        <v>1.4513888888888889E-2</v>
      </c>
      <c r="K30" s="16">
        <v>20</v>
      </c>
      <c r="L30" s="16"/>
    </row>
    <row r="31" spans="1:12" s="24" customFormat="1" ht="24.75" customHeight="1" thickBot="1">
      <c r="A31" s="16">
        <v>21</v>
      </c>
      <c r="B31" s="16">
        <v>83</v>
      </c>
      <c r="C31" s="17" t="s">
        <v>97</v>
      </c>
      <c r="D31" s="103">
        <v>1995</v>
      </c>
      <c r="E31" s="112" t="s">
        <v>177</v>
      </c>
      <c r="F31" s="109"/>
      <c r="G31" s="111"/>
      <c r="H31" s="53">
        <v>6.9490740740740742E-2</v>
      </c>
      <c r="I31" s="21">
        <f t="shared" si="0"/>
        <v>15.289806795469689</v>
      </c>
      <c r="J31" s="22">
        <f t="shared" si="1"/>
        <v>1.5810185185185184E-2</v>
      </c>
      <c r="K31" s="16">
        <v>21</v>
      </c>
      <c r="L31" s="16"/>
    </row>
    <row r="32" spans="1:12" s="24" customFormat="1" ht="16.5" thickBot="1">
      <c r="A32" s="16">
        <v>22</v>
      </c>
      <c r="B32" s="16">
        <v>57</v>
      </c>
      <c r="C32" s="17" t="s">
        <v>81</v>
      </c>
      <c r="D32" s="103">
        <v>1993</v>
      </c>
      <c r="E32" s="112" t="s">
        <v>149</v>
      </c>
      <c r="F32" s="109"/>
      <c r="G32" s="111"/>
      <c r="H32" s="53">
        <v>7.0023148148148154E-2</v>
      </c>
      <c r="I32" s="21">
        <f t="shared" si="0"/>
        <v>15.173553719008266</v>
      </c>
      <c r="J32" s="22">
        <f t="shared" si="1"/>
        <v>1.6342592592592596E-2</v>
      </c>
      <c r="K32" s="16">
        <v>22</v>
      </c>
      <c r="L32" s="16"/>
    </row>
    <row r="33" spans="1:12" s="24" customFormat="1" ht="16.5" thickBot="1">
      <c r="A33" s="16">
        <v>23</v>
      </c>
      <c r="B33" s="16">
        <v>74</v>
      </c>
      <c r="C33" s="17" t="s">
        <v>91</v>
      </c>
      <c r="D33" s="103">
        <v>1996</v>
      </c>
      <c r="E33" s="112" t="s">
        <v>172</v>
      </c>
      <c r="F33" s="109" t="s">
        <v>176</v>
      </c>
      <c r="G33" s="111"/>
      <c r="H33" s="53">
        <v>7.0289351851851853E-2</v>
      </c>
      <c r="I33" s="21">
        <f t="shared" si="0"/>
        <v>15.11608760085625</v>
      </c>
      <c r="J33" s="22">
        <f t="shared" si="1"/>
        <v>1.6608796296296295E-2</v>
      </c>
      <c r="K33" s="16">
        <v>23</v>
      </c>
      <c r="L33" s="16"/>
    </row>
    <row r="34" spans="1:12" s="24" customFormat="1" ht="16.5" thickBot="1">
      <c r="A34" s="16">
        <v>24</v>
      </c>
      <c r="B34" s="16">
        <v>73</v>
      </c>
      <c r="C34" s="17" t="s">
        <v>90</v>
      </c>
      <c r="D34" s="103">
        <v>1995</v>
      </c>
      <c r="E34" s="112" t="s">
        <v>172</v>
      </c>
      <c r="F34" s="109" t="s">
        <v>175</v>
      </c>
      <c r="G34" s="111"/>
      <c r="H34" s="53">
        <v>7.0300925925925919E-2</v>
      </c>
      <c r="I34" s="21">
        <f t="shared" si="0"/>
        <v>15.113598946328613</v>
      </c>
      <c r="J34" s="22">
        <f t="shared" si="1"/>
        <v>1.6620370370370362E-2</v>
      </c>
      <c r="K34" s="16">
        <v>24</v>
      </c>
      <c r="L34" s="16"/>
    </row>
    <row r="35" spans="1:12" s="24" customFormat="1" ht="15" customHeight="1" thickBot="1">
      <c r="A35" s="16">
        <v>25</v>
      </c>
      <c r="B35" s="16">
        <v>63</v>
      </c>
      <c r="C35" s="17" t="s">
        <v>84</v>
      </c>
      <c r="D35" s="103">
        <v>1996</v>
      </c>
      <c r="E35" s="112" t="s">
        <v>48</v>
      </c>
      <c r="F35" s="109"/>
      <c r="G35" s="111"/>
      <c r="H35" s="53">
        <v>7.9976851851851841E-2</v>
      </c>
      <c r="I35" s="21">
        <f t="shared" si="0"/>
        <v>13.285094066570188</v>
      </c>
      <c r="J35" s="22">
        <f t="shared" si="1"/>
        <v>2.6296296296296283E-2</v>
      </c>
      <c r="K35" s="16">
        <v>25</v>
      </c>
      <c r="L35" s="16"/>
    </row>
    <row r="36" spans="1:12" s="24" customFormat="1" ht="16.5" thickBot="1">
      <c r="A36" s="16">
        <v>26</v>
      </c>
      <c r="B36" s="16">
        <v>76</v>
      </c>
      <c r="C36" s="17" t="s">
        <v>93</v>
      </c>
      <c r="D36" s="103">
        <v>1996</v>
      </c>
      <c r="E36" s="112" t="s">
        <v>162</v>
      </c>
      <c r="F36" s="109" t="s">
        <v>41</v>
      </c>
      <c r="G36" s="111"/>
      <c r="H36" s="53">
        <v>8.9050925925925936E-2</v>
      </c>
      <c r="I36" s="21">
        <f t="shared" si="0"/>
        <v>11.931375097478554</v>
      </c>
      <c r="J36" s="22">
        <f t="shared" si="1"/>
        <v>3.5370370370370378E-2</v>
      </c>
      <c r="K36" s="16">
        <v>26</v>
      </c>
      <c r="L36" s="16"/>
    </row>
    <row r="37" spans="1:12" s="24" customFormat="1" ht="24.75" thickBot="1">
      <c r="A37" s="16">
        <v>27</v>
      </c>
      <c r="B37" s="16">
        <v>62</v>
      </c>
      <c r="C37" s="17" t="s">
        <v>83</v>
      </c>
      <c r="D37" s="103">
        <v>1995</v>
      </c>
      <c r="E37" s="112" t="s">
        <v>170</v>
      </c>
      <c r="F37" s="109"/>
      <c r="G37" s="111"/>
      <c r="H37" s="53">
        <v>9.67824074074074E-2</v>
      </c>
      <c r="I37" s="21">
        <f t="shared" si="0"/>
        <v>10.978234872040183</v>
      </c>
      <c r="J37" s="22">
        <f t="shared" si="1"/>
        <v>4.3101851851851843E-2</v>
      </c>
      <c r="K37" s="16">
        <v>27</v>
      </c>
      <c r="L37" s="16"/>
    </row>
    <row r="39" spans="1:12" ht="15.75">
      <c r="C39" s="43" t="s">
        <v>227</v>
      </c>
    </row>
    <row r="41" spans="1:12">
      <c r="C41" t="s">
        <v>189</v>
      </c>
      <c r="H41" t="s">
        <v>190</v>
      </c>
    </row>
    <row r="43" spans="1:12">
      <c r="C43" t="s">
        <v>191</v>
      </c>
      <c r="H43" t="s">
        <v>192</v>
      </c>
    </row>
  </sheetData>
  <sortState ref="B11:H24">
    <sortCondition ref="H11:H24"/>
  </sortState>
  <mergeCells count="7">
    <mergeCell ref="B6:L6"/>
    <mergeCell ref="B7:L7"/>
    <mergeCell ref="B1:K1"/>
    <mergeCell ref="B2:K2"/>
    <mergeCell ref="B3:L3"/>
    <mergeCell ref="B4:L4"/>
    <mergeCell ref="B5:L5"/>
  </mergeCells>
  <pageMargins left="0.19685039370078741" right="0.19685039370078741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topLeftCell="A4" workbookViewId="0">
      <selection activeCell="A8" sqref="A8:H17"/>
    </sheetView>
  </sheetViews>
  <sheetFormatPr defaultRowHeight="15"/>
  <cols>
    <col min="1" max="1" width="3.7109375" customWidth="1"/>
    <col min="2" max="2" width="22.7109375" customWidth="1"/>
    <col min="3" max="3" width="11.140625" customWidth="1"/>
    <col min="4" max="4" width="13" customWidth="1"/>
    <col min="5" max="5" width="10.7109375" customWidth="1"/>
    <col min="9" max="9" width="8.140625" customWidth="1"/>
    <col min="10" max="10" width="6.7109375" customWidth="1"/>
  </cols>
  <sheetData>
    <row r="1" spans="1:13">
      <c r="A1" s="139" t="s">
        <v>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>
      <c r="A2" s="136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>
      <c r="A3" s="141" t="s">
        <v>185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>
      <c r="A4" s="136" t="s">
        <v>184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39" customHeight="1">
      <c r="A6" s="143" t="s">
        <v>186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>
      <c r="B8" s="2" t="s">
        <v>12</v>
      </c>
      <c r="F8" t="s">
        <v>187</v>
      </c>
    </row>
    <row r="9" spans="1:13" ht="15.75" thickBot="1">
      <c r="B9" t="s">
        <v>25</v>
      </c>
      <c r="C9" t="s">
        <v>24</v>
      </c>
      <c r="E9" t="s">
        <v>140</v>
      </c>
      <c r="F9" s="8"/>
      <c r="G9" s="8"/>
      <c r="H9" s="8"/>
      <c r="J9" s="3"/>
    </row>
    <row r="10" spans="1:13" ht="30.75" thickBot="1">
      <c r="A10" s="5" t="s">
        <v>0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30</v>
      </c>
      <c r="G10" s="7" t="s">
        <v>31</v>
      </c>
      <c r="H10" s="6" t="s">
        <v>23</v>
      </c>
    </row>
    <row r="11" spans="1:13">
      <c r="A11" s="4">
        <v>1</v>
      </c>
      <c r="B11" s="4" t="s">
        <v>99</v>
      </c>
      <c r="C11" s="44">
        <f>25+20+14+10+9+8+3+1</f>
        <v>90</v>
      </c>
      <c r="D11" s="45">
        <v>0</v>
      </c>
      <c r="E11" s="80">
        <f>12.5+10+8+14+12+10+4+2+1</f>
        <v>73.5</v>
      </c>
      <c r="F11" s="54">
        <f>12.5+7</f>
        <v>19.5</v>
      </c>
      <c r="G11" s="55">
        <f t="shared" ref="G11:G17" si="0">SUM(C11:F11)</f>
        <v>183</v>
      </c>
      <c r="H11" s="54">
        <v>1</v>
      </c>
    </row>
    <row r="12" spans="1:13">
      <c r="A12" s="1">
        <v>2</v>
      </c>
      <c r="B12" s="1" t="s">
        <v>194</v>
      </c>
      <c r="C12" s="48">
        <f>16+6+2</f>
        <v>24</v>
      </c>
      <c r="D12" s="45">
        <v>0</v>
      </c>
      <c r="E12" s="80">
        <f>8+7+6</f>
        <v>21</v>
      </c>
      <c r="F12" s="56">
        <f>20+16+12</f>
        <v>48</v>
      </c>
      <c r="G12" s="55">
        <f t="shared" si="0"/>
        <v>93</v>
      </c>
      <c r="H12" s="54">
        <v>2</v>
      </c>
    </row>
    <row r="13" spans="1:13">
      <c r="A13" s="1">
        <v>3</v>
      </c>
      <c r="B13" s="1" t="s">
        <v>100</v>
      </c>
      <c r="C13" s="48">
        <v>7</v>
      </c>
      <c r="D13" s="45">
        <f>16</f>
        <v>16</v>
      </c>
      <c r="E13" s="80">
        <f>9+5+3</f>
        <v>17</v>
      </c>
      <c r="F13" s="56">
        <f>10</f>
        <v>10</v>
      </c>
      <c r="G13" s="55">
        <f t="shared" si="0"/>
        <v>50</v>
      </c>
      <c r="H13" s="56">
        <v>3</v>
      </c>
    </row>
    <row r="14" spans="1:13">
      <c r="A14" s="1">
        <v>4</v>
      </c>
      <c r="B14" s="1" t="s">
        <v>104</v>
      </c>
      <c r="C14" s="48">
        <f>12+5</f>
        <v>17</v>
      </c>
      <c r="D14" s="45">
        <f>25</f>
        <v>25</v>
      </c>
      <c r="E14" s="80">
        <v>0</v>
      </c>
      <c r="F14" s="56">
        <v>0</v>
      </c>
      <c r="G14" s="55">
        <f t="shared" si="0"/>
        <v>42</v>
      </c>
      <c r="H14" s="56">
        <v>4</v>
      </c>
    </row>
    <row r="15" spans="1:13">
      <c r="A15" s="1">
        <v>5</v>
      </c>
      <c r="B15" s="1" t="s">
        <v>101</v>
      </c>
      <c r="C15" s="48">
        <v>4</v>
      </c>
      <c r="D15" s="51">
        <f>20</f>
        <v>20</v>
      </c>
      <c r="E15" s="81">
        <v>0</v>
      </c>
      <c r="F15" s="56">
        <v>0</v>
      </c>
      <c r="G15" s="55">
        <f t="shared" si="0"/>
        <v>24</v>
      </c>
      <c r="H15" s="56">
        <v>5</v>
      </c>
    </row>
    <row r="16" spans="1:13">
      <c r="A16" s="1">
        <v>6</v>
      </c>
      <c r="B16" s="1" t="s">
        <v>102</v>
      </c>
      <c r="C16" s="48">
        <v>0</v>
      </c>
      <c r="D16" s="51">
        <f>14</f>
        <v>14</v>
      </c>
      <c r="E16" s="81">
        <v>0</v>
      </c>
      <c r="F16" s="56">
        <f>9</f>
        <v>9</v>
      </c>
      <c r="G16" s="55">
        <f t="shared" si="0"/>
        <v>23</v>
      </c>
      <c r="H16" s="56">
        <v>6</v>
      </c>
    </row>
    <row r="17" spans="1:10">
      <c r="A17" s="1">
        <v>7</v>
      </c>
      <c r="B17" s="1" t="s">
        <v>107</v>
      </c>
      <c r="C17" s="48">
        <v>0</v>
      </c>
      <c r="D17" s="51">
        <v>0</v>
      </c>
      <c r="E17" s="81">
        <f>12.5+10+5+8</f>
        <v>35.5</v>
      </c>
      <c r="F17" s="56">
        <f>12.5+7</f>
        <v>19.5</v>
      </c>
      <c r="G17" s="55">
        <f t="shared" si="0"/>
        <v>55</v>
      </c>
      <c r="H17" s="56">
        <v>7</v>
      </c>
    </row>
    <row r="19" spans="1:10">
      <c r="B19" s="2" t="s">
        <v>108</v>
      </c>
    </row>
    <row r="20" spans="1:10" ht="15.75" thickBot="1">
      <c r="B20" t="s">
        <v>25</v>
      </c>
      <c r="C20" t="s">
        <v>32</v>
      </c>
      <c r="E20" t="s">
        <v>140</v>
      </c>
      <c r="F20" s="8"/>
      <c r="G20" s="8"/>
      <c r="H20" s="8"/>
      <c r="J20" s="3"/>
    </row>
    <row r="21" spans="1:10" ht="30.75" thickBot="1">
      <c r="A21" s="5" t="s">
        <v>0</v>
      </c>
      <c r="B21" s="6" t="s">
        <v>26</v>
      </c>
      <c r="C21" s="6" t="s">
        <v>27</v>
      </c>
      <c r="D21" s="6" t="s">
        <v>28</v>
      </c>
      <c r="E21" s="6" t="s">
        <v>29</v>
      </c>
      <c r="F21" s="6" t="s">
        <v>30</v>
      </c>
      <c r="G21" s="7" t="s">
        <v>31</v>
      </c>
      <c r="H21" s="6" t="s">
        <v>23</v>
      </c>
    </row>
    <row r="22" spans="1:10">
      <c r="A22" s="4">
        <v>1</v>
      </c>
      <c r="B22" s="4" t="s">
        <v>99</v>
      </c>
      <c r="C22" s="44"/>
      <c r="D22" s="45"/>
      <c r="E22" s="45"/>
      <c r="F22" s="46"/>
      <c r="G22" s="55">
        <f>SUM(C22:F22)</f>
        <v>0</v>
      </c>
      <c r="H22" s="56"/>
    </row>
    <row r="23" spans="1:10">
      <c r="A23" s="1">
        <v>2</v>
      </c>
      <c r="B23" s="1" t="s">
        <v>100</v>
      </c>
      <c r="C23" s="48"/>
      <c r="D23" s="45"/>
      <c r="E23" s="45"/>
      <c r="F23" s="49"/>
      <c r="G23" s="55">
        <f t="shared" ref="G23:G28" si="1">SUM(C23:F23)</f>
        <v>0</v>
      </c>
      <c r="H23" s="56"/>
    </row>
    <row r="24" spans="1:10">
      <c r="A24" s="1">
        <v>3</v>
      </c>
      <c r="B24" s="1" t="s">
        <v>101</v>
      </c>
      <c r="C24" s="48"/>
      <c r="D24" s="45"/>
      <c r="E24" s="45"/>
      <c r="F24" s="49"/>
      <c r="G24" s="55">
        <f t="shared" si="1"/>
        <v>0</v>
      </c>
      <c r="H24" s="56"/>
    </row>
    <row r="25" spans="1:10">
      <c r="A25" s="1">
        <v>4</v>
      </c>
      <c r="B25" s="1" t="s">
        <v>102</v>
      </c>
      <c r="C25" s="48"/>
      <c r="D25" s="45"/>
      <c r="E25" s="45"/>
      <c r="F25" s="49"/>
      <c r="G25" s="55">
        <f t="shared" si="1"/>
        <v>0</v>
      </c>
      <c r="H25" s="56"/>
    </row>
    <row r="26" spans="1:10">
      <c r="A26" s="1">
        <v>5</v>
      </c>
      <c r="B26" s="1" t="s">
        <v>103</v>
      </c>
      <c r="C26" s="48"/>
      <c r="D26" s="51"/>
      <c r="E26" s="51"/>
      <c r="F26" s="49"/>
      <c r="G26" s="55">
        <f t="shared" si="1"/>
        <v>0</v>
      </c>
      <c r="H26" s="56"/>
    </row>
    <row r="27" spans="1:10">
      <c r="A27" s="1">
        <v>6</v>
      </c>
      <c r="B27" s="1" t="s">
        <v>104</v>
      </c>
      <c r="C27" s="48"/>
      <c r="D27" s="51"/>
      <c r="E27" s="51"/>
      <c r="F27" s="49"/>
      <c r="G27" s="55">
        <f t="shared" si="1"/>
        <v>0</v>
      </c>
      <c r="H27" s="56"/>
    </row>
    <row r="28" spans="1:10">
      <c r="A28" s="1">
        <v>7</v>
      </c>
      <c r="B28" s="1" t="s">
        <v>107</v>
      </c>
      <c r="C28" s="48"/>
      <c r="D28" s="51"/>
      <c r="E28" s="51"/>
      <c r="F28" s="49"/>
      <c r="G28" s="55">
        <f t="shared" si="1"/>
        <v>0</v>
      </c>
      <c r="H28" s="56"/>
    </row>
    <row r="29" spans="1:10">
      <c r="A29" s="64"/>
      <c r="B29" s="64"/>
      <c r="C29" s="75"/>
      <c r="D29" s="76"/>
      <c r="E29" s="76"/>
      <c r="F29" s="77"/>
      <c r="G29" s="78"/>
      <c r="H29" s="79"/>
    </row>
    <row r="30" spans="1:10">
      <c r="B30" s="2" t="s">
        <v>109</v>
      </c>
      <c r="G30" s="78"/>
      <c r="H30" s="79"/>
    </row>
    <row r="31" spans="1:10" ht="15.75" thickBot="1">
      <c r="B31" t="s">
        <v>33</v>
      </c>
      <c r="F31" s="8"/>
    </row>
    <row r="32" spans="1:10" ht="15.75" thickBot="1">
      <c r="A32" s="5" t="s">
        <v>0</v>
      </c>
      <c r="B32" s="6" t="s">
        <v>26</v>
      </c>
      <c r="C32" s="6" t="s">
        <v>32</v>
      </c>
      <c r="D32" s="6" t="s">
        <v>24</v>
      </c>
      <c r="E32" s="6" t="s">
        <v>31</v>
      </c>
      <c r="F32" s="6" t="s">
        <v>23</v>
      </c>
    </row>
    <row r="33" spans="1:10">
      <c r="A33" s="4">
        <v>1</v>
      </c>
      <c r="B33" s="4" t="s">
        <v>99</v>
      </c>
      <c r="C33" s="44"/>
      <c r="D33" s="45"/>
      <c r="E33" s="45">
        <f>SUM(C33:D33)</f>
        <v>0</v>
      </c>
      <c r="F33" s="47"/>
    </row>
    <row r="34" spans="1:10">
      <c r="A34" s="1">
        <v>2</v>
      </c>
      <c r="B34" s="1" t="s">
        <v>100</v>
      </c>
      <c r="C34" s="48"/>
      <c r="D34" s="45"/>
      <c r="E34" s="45">
        <f t="shared" ref="E34:E39" si="2">SUM(C34:D34)</f>
        <v>0</v>
      </c>
      <c r="F34" s="47"/>
    </row>
    <row r="35" spans="1:10">
      <c r="A35" s="1">
        <v>3</v>
      </c>
      <c r="B35" s="1" t="s">
        <v>101</v>
      </c>
      <c r="C35" s="48"/>
      <c r="D35" s="45"/>
      <c r="E35" s="45">
        <f t="shared" si="2"/>
        <v>0</v>
      </c>
      <c r="F35" s="50"/>
    </row>
    <row r="36" spans="1:10">
      <c r="A36" s="1">
        <v>4</v>
      </c>
      <c r="B36" s="1" t="s">
        <v>102</v>
      </c>
      <c r="C36" s="48"/>
      <c r="D36" s="45"/>
      <c r="E36" s="45">
        <f t="shared" si="2"/>
        <v>0</v>
      </c>
      <c r="F36" s="50"/>
    </row>
    <row r="37" spans="1:10">
      <c r="A37" s="1">
        <v>5</v>
      </c>
      <c r="B37" s="1" t="s">
        <v>103</v>
      </c>
      <c r="C37" s="48"/>
      <c r="D37" s="51"/>
      <c r="E37" s="45">
        <f t="shared" si="2"/>
        <v>0</v>
      </c>
      <c r="F37" s="50"/>
    </row>
    <row r="38" spans="1:10">
      <c r="A38" s="1">
        <v>6</v>
      </c>
      <c r="B38" s="1" t="s">
        <v>104</v>
      </c>
      <c r="C38" s="48"/>
      <c r="D38" s="51"/>
      <c r="E38" s="45">
        <f t="shared" si="2"/>
        <v>0</v>
      </c>
      <c r="F38" s="50"/>
    </row>
    <row r="39" spans="1:10">
      <c r="A39" s="1">
        <v>7</v>
      </c>
      <c r="B39" s="1" t="s">
        <v>107</v>
      </c>
      <c r="C39" s="48"/>
      <c r="D39" s="51"/>
      <c r="E39" s="45">
        <f t="shared" si="2"/>
        <v>0</v>
      </c>
      <c r="F39" s="50"/>
    </row>
    <row r="40" spans="1:10">
      <c r="A40" s="64"/>
      <c r="B40" s="64"/>
      <c r="C40" s="75"/>
      <c r="D40" s="76"/>
      <c r="E40" s="76"/>
      <c r="F40" s="57"/>
    </row>
    <row r="42" spans="1:10" ht="15.75" thickBot="1">
      <c r="B42" t="s">
        <v>25</v>
      </c>
      <c r="C42" t="s">
        <v>24</v>
      </c>
      <c r="E42" t="s">
        <v>141</v>
      </c>
    </row>
    <row r="43" spans="1:10" ht="30.75" thickBot="1">
      <c r="A43" s="5" t="s">
        <v>0</v>
      </c>
      <c r="B43" s="6" t="s">
        <v>26</v>
      </c>
      <c r="C43" s="6" t="s">
        <v>27</v>
      </c>
      <c r="D43" s="6" t="s">
        <v>28</v>
      </c>
      <c r="E43" s="6" t="s">
        <v>29</v>
      </c>
      <c r="F43" s="6" t="s">
        <v>30</v>
      </c>
      <c r="G43" s="14" t="s">
        <v>205</v>
      </c>
      <c r="H43" s="14" t="s">
        <v>206</v>
      </c>
      <c r="I43" s="7" t="s">
        <v>31</v>
      </c>
      <c r="J43" s="6" t="s">
        <v>23</v>
      </c>
    </row>
    <row r="44" spans="1:10">
      <c r="A44" s="1">
        <v>1</v>
      </c>
      <c r="B44" s="1" t="s">
        <v>40</v>
      </c>
      <c r="C44" s="48">
        <v>0</v>
      </c>
      <c r="D44" s="51">
        <v>0</v>
      </c>
      <c r="E44" s="51">
        <v>20</v>
      </c>
      <c r="F44" s="56">
        <v>0</v>
      </c>
      <c r="G44" s="54">
        <v>0</v>
      </c>
      <c r="H44" s="54">
        <v>20</v>
      </c>
      <c r="I44" s="55">
        <f t="shared" ref="I44:I46" si="3">SUM(C44:H44)</f>
        <v>40</v>
      </c>
      <c r="J44" s="56">
        <v>3</v>
      </c>
    </row>
    <row r="45" spans="1:10">
      <c r="A45" s="1">
        <v>2</v>
      </c>
      <c r="B45" s="1" t="s">
        <v>105</v>
      </c>
      <c r="C45" s="48">
        <f>25+20+14</f>
        <v>59</v>
      </c>
      <c r="D45" s="45">
        <v>0</v>
      </c>
      <c r="E45" s="45">
        <f>25+16+14+12+10+9+7</f>
        <v>93</v>
      </c>
      <c r="F45" s="56">
        <f>25+20</f>
        <v>45</v>
      </c>
      <c r="G45" s="54">
        <f>25+14+12+10+4+3+2+1</f>
        <v>71</v>
      </c>
      <c r="H45" s="54">
        <v>0</v>
      </c>
      <c r="I45" s="55">
        <f>SUM(C45:H45)</f>
        <v>268</v>
      </c>
      <c r="J45" s="56">
        <v>1</v>
      </c>
    </row>
    <row r="46" spans="1:10">
      <c r="A46" s="1">
        <v>3</v>
      </c>
      <c r="B46" s="1" t="s">
        <v>106</v>
      </c>
      <c r="C46" s="48">
        <v>0</v>
      </c>
      <c r="D46" s="51">
        <v>0</v>
      </c>
      <c r="E46" s="51">
        <v>0</v>
      </c>
      <c r="F46" s="56">
        <v>0</v>
      </c>
      <c r="G46" s="54">
        <f>20+8</f>
        <v>28</v>
      </c>
      <c r="H46" s="54">
        <v>0</v>
      </c>
      <c r="I46" s="55">
        <f t="shared" si="3"/>
        <v>28</v>
      </c>
      <c r="J46" s="56">
        <v>4</v>
      </c>
    </row>
    <row r="47" spans="1:10">
      <c r="A47" s="1">
        <v>4</v>
      </c>
      <c r="B47" s="1" t="s">
        <v>36</v>
      </c>
      <c r="C47" s="48">
        <f>16+12+10+9+8+7+6</f>
        <v>68</v>
      </c>
      <c r="D47" s="45">
        <v>0</v>
      </c>
      <c r="E47" s="45">
        <v>7</v>
      </c>
      <c r="F47" s="56">
        <v>0</v>
      </c>
      <c r="G47" s="54">
        <f>16+9+7+6+5</f>
        <v>43</v>
      </c>
      <c r="H47" s="54">
        <v>25</v>
      </c>
      <c r="I47" s="55">
        <f>SUM(C47:H47)</f>
        <v>143</v>
      </c>
      <c r="J47" s="56">
        <v>2</v>
      </c>
    </row>
    <row r="50" spans="1:10" ht="15.75" thickBot="1">
      <c r="B50" t="s">
        <v>25</v>
      </c>
      <c r="C50" t="s">
        <v>32</v>
      </c>
      <c r="E50" t="s">
        <v>141</v>
      </c>
    </row>
    <row r="51" spans="1:10" ht="30.75" thickBot="1">
      <c r="A51" s="5" t="s">
        <v>0</v>
      </c>
      <c r="B51" s="6" t="s">
        <v>26</v>
      </c>
      <c r="C51" s="6" t="s">
        <v>27</v>
      </c>
      <c r="D51" s="6" t="s">
        <v>28</v>
      </c>
      <c r="E51" s="6" t="s">
        <v>29</v>
      </c>
      <c r="F51" s="6" t="s">
        <v>30</v>
      </c>
      <c r="G51" s="14" t="s">
        <v>207</v>
      </c>
      <c r="H51" s="14" t="s">
        <v>206</v>
      </c>
      <c r="I51" s="7" t="s">
        <v>31</v>
      </c>
      <c r="J51" s="6" t="s">
        <v>23</v>
      </c>
    </row>
    <row r="52" spans="1:10">
      <c r="A52" s="1">
        <v>11</v>
      </c>
      <c r="B52" s="1" t="s">
        <v>40</v>
      </c>
      <c r="C52" s="56"/>
      <c r="D52" s="56"/>
      <c r="E52" s="56"/>
      <c r="F52" s="56"/>
      <c r="G52" s="54"/>
      <c r="H52" s="54"/>
      <c r="I52" s="55">
        <f>SUM(C52:F52)</f>
        <v>0</v>
      </c>
      <c r="J52" s="56"/>
    </row>
    <row r="53" spans="1:10">
      <c r="A53" s="1">
        <v>12</v>
      </c>
      <c r="B53" s="1" t="s">
        <v>105</v>
      </c>
      <c r="C53" s="56"/>
      <c r="D53" s="56"/>
      <c r="E53" s="56"/>
      <c r="F53" s="56"/>
      <c r="G53" s="54"/>
      <c r="H53" s="54"/>
      <c r="I53" s="55">
        <f t="shared" ref="I53:I55" si="4">SUM(C53:F53)</f>
        <v>0</v>
      </c>
      <c r="J53" s="56"/>
    </row>
    <row r="54" spans="1:10">
      <c r="A54" s="1">
        <v>13</v>
      </c>
      <c r="B54" s="1" t="s">
        <v>106</v>
      </c>
      <c r="C54" s="56"/>
      <c r="D54" s="56"/>
      <c r="E54" s="56"/>
      <c r="F54" s="56"/>
      <c r="G54" s="54"/>
      <c r="H54" s="54"/>
      <c r="I54" s="55">
        <f t="shared" si="4"/>
        <v>0</v>
      </c>
      <c r="J54" s="56"/>
    </row>
    <row r="55" spans="1:10">
      <c r="A55" s="1">
        <v>14</v>
      </c>
      <c r="B55" s="1" t="s">
        <v>36</v>
      </c>
      <c r="C55" s="56"/>
      <c r="D55" s="56"/>
      <c r="E55" s="56"/>
      <c r="F55" s="56"/>
      <c r="G55" s="54"/>
      <c r="H55" s="54"/>
      <c r="I55" s="55">
        <f t="shared" si="4"/>
        <v>0</v>
      </c>
      <c r="J55" s="56"/>
    </row>
    <row r="58" spans="1:10" ht="15.75" thickBot="1">
      <c r="B58" t="s">
        <v>195</v>
      </c>
      <c r="E58" t="s">
        <v>141</v>
      </c>
    </row>
    <row r="59" spans="1:10" ht="30.75" thickBot="1">
      <c r="A59" s="5" t="s">
        <v>0</v>
      </c>
      <c r="B59" s="6" t="s">
        <v>26</v>
      </c>
      <c r="C59" s="6" t="s">
        <v>27</v>
      </c>
      <c r="D59" s="6" t="s">
        <v>28</v>
      </c>
      <c r="E59" s="6" t="s">
        <v>29</v>
      </c>
      <c r="F59" s="6" t="s">
        <v>30</v>
      </c>
      <c r="G59" s="14" t="s">
        <v>208</v>
      </c>
      <c r="H59" s="14" t="s">
        <v>206</v>
      </c>
      <c r="I59" s="7" t="s">
        <v>31</v>
      </c>
      <c r="J59" s="6" t="s">
        <v>23</v>
      </c>
    </row>
    <row r="60" spans="1:10">
      <c r="A60" s="1">
        <v>11</v>
      </c>
      <c r="B60" s="1" t="s">
        <v>40</v>
      </c>
      <c r="C60" s="56">
        <f>C44+C52</f>
        <v>0</v>
      </c>
      <c r="D60" s="56">
        <f t="shared" ref="D60:H60" si="5">D44+D52</f>
        <v>0</v>
      </c>
      <c r="E60" s="56">
        <f t="shared" si="5"/>
        <v>20</v>
      </c>
      <c r="F60" s="56">
        <f t="shared" si="5"/>
        <v>0</v>
      </c>
      <c r="G60" s="56">
        <f t="shared" si="5"/>
        <v>0</v>
      </c>
      <c r="H60" s="56">
        <f t="shared" si="5"/>
        <v>20</v>
      </c>
      <c r="I60" s="55">
        <f>SUM(C60:H60)</f>
        <v>40</v>
      </c>
      <c r="J60" s="56"/>
    </row>
    <row r="61" spans="1:10">
      <c r="A61" s="1">
        <v>12</v>
      </c>
      <c r="B61" s="1" t="s">
        <v>105</v>
      </c>
      <c r="C61" s="56">
        <f t="shared" ref="C61:H63" si="6">C45+C53</f>
        <v>59</v>
      </c>
      <c r="D61" s="56">
        <f t="shared" si="6"/>
        <v>0</v>
      </c>
      <c r="E61" s="56">
        <f t="shared" si="6"/>
        <v>93</v>
      </c>
      <c r="F61" s="56">
        <f t="shared" si="6"/>
        <v>45</v>
      </c>
      <c r="G61" s="56">
        <f t="shared" si="6"/>
        <v>71</v>
      </c>
      <c r="H61" s="56">
        <f t="shared" si="6"/>
        <v>0</v>
      </c>
      <c r="I61" s="55">
        <f>SUM(C61:H61)</f>
        <v>268</v>
      </c>
      <c r="J61" s="56"/>
    </row>
    <row r="62" spans="1:10">
      <c r="A62" s="1">
        <v>13</v>
      </c>
      <c r="B62" s="1" t="s">
        <v>106</v>
      </c>
      <c r="C62" s="56">
        <f t="shared" si="6"/>
        <v>0</v>
      </c>
      <c r="D62" s="56">
        <f t="shared" si="6"/>
        <v>0</v>
      </c>
      <c r="E62" s="56">
        <f t="shared" si="6"/>
        <v>0</v>
      </c>
      <c r="F62" s="56">
        <f t="shared" si="6"/>
        <v>0</v>
      </c>
      <c r="G62" s="56">
        <v>20</v>
      </c>
      <c r="H62" s="56">
        <f t="shared" si="6"/>
        <v>0</v>
      </c>
      <c r="I62" s="55">
        <f>SUM(C62:H62)</f>
        <v>20</v>
      </c>
      <c r="J62" s="56"/>
    </row>
    <row r="63" spans="1:10">
      <c r="A63" s="1">
        <v>14</v>
      </c>
      <c r="B63" s="1" t="s">
        <v>36</v>
      </c>
      <c r="C63" s="56">
        <f t="shared" si="6"/>
        <v>68</v>
      </c>
      <c r="D63" s="56">
        <f t="shared" si="6"/>
        <v>0</v>
      </c>
      <c r="E63" s="56">
        <f t="shared" si="6"/>
        <v>7</v>
      </c>
      <c r="F63" s="56">
        <f t="shared" si="6"/>
        <v>0</v>
      </c>
      <c r="G63" s="56">
        <f t="shared" si="6"/>
        <v>43</v>
      </c>
      <c r="H63" s="56">
        <f t="shared" si="6"/>
        <v>25</v>
      </c>
      <c r="I63" s="55">
        <f>SUM(C63:H63)</f>
        <v>143</v>
      </c>
      <c r="J63" s="56"/>
    </row>
    <row r="65" spans="2:7">
      <c r="B65" t="s">
        <v>189</v>
      </c>
      <c r="G65" t="s">
        <v>190</v>
      </c>
    </row>
    <row r="67" spans="2:7">
      <c r="B67" t="s">
        <v>191</v>
      </c>
      <c r="G67" t="s">
        <v>192</v>
      </c>
    </row>
  </sheetData>
  <sortState ref="B21:I24">
    <sortCondition descending="1" ref="H21:H24"/>
  </sortState>
  <mergeCells count="7">
    <mergeCell ref="A4:M4"/>
    <mergeCell ref="A5:M5"/>
    <mergeCell ref="A6:M6"/>
    <mergeCell ref="A7:M7"/>
    <mergeCell ref="A1:L1"/>
    <mergeCell ref="A2:L2"/>
    <mergeCell ref="A3:M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М1 1 день</vt:lpstr>
      <vt:lpstr>ж1 1день</vt:lpstr>
      <vt:lpstr>ж2 1день</vt:lpstr>
      <vt:lpstr>ж3 1 день</vt:lpstr>
      <vt:lpstr>м3 1 день</vt:lpstr>
      <vt:lpstr>м4 1 день</vt:lpstr>
      <vt:lpstr>м5 1 день</vt:lpstr>
      <vt:lpstr>м2 1 день</vt:lpstr>
      <vt:lpstr>итоги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2011-10-29T10:38:40Z</cp:lastPrinted>
  <dcterms:created xsi:type="dcterms:W3CDTF">2011-10-06T10:17:10Z</dcterms:created>
  <dcterms:modified xsi:type="dcterms:W3CDTF">2011-10-29T10:52:19Z</dcterms:modified>
</cp:coreProperties>
</file>