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8625" activeTab="4"/>
  </bookViews>
  <sheets>
    <sheet name="М1 2 день" sheetId="5" r:id="rId1"/>
    <sheet name="ж1 2день" sheetId="6" r:id="rId2"/>
    <sheet name="ж2 2день" sheetId="17" r:id="rId3"/>
    <sheet name="ж3 2день" sheetId="18" r:id="rId4"/>
    <sheet name="м3 2день" sheetId="19" r:id="rId5"/>
    <sheet name="м4 2день" sheetId="20" r:id="rId6"/>
    <sheet name="м5 2день" sheetId="21" r:id="rId7"/>
    <sheet name="м2 2день" sheetId="22" r:id="rId8"/>
    <sheet name="итоги" sheetId="23" r:id="rId9"/>
  </sheets>
  <calcPr calcId="125725"/>
</workbook>
</file>

<file path=xl/calcChain.xml><?xml version="1.0" encoding="utf-8"?>
<calcChain xmlns="http://schemas.openxmlformats.org/spreadsheetml/2006/main">
  <c r="H99" i="19"/>
  <c r="I99"/>
  <c r="H100"/>
  <c r="I100"/>
  <c r="G107"/>
  <c r="I107" s="1"/>
  <c r="G106"/>
  <c r="E106"/>
  <c r="G105"/>
  <c r="C105"/>
  <c r="G104"/>
  <c r="E104"/>
  <c r="C104"/>
  <c r="I50"/>
  <c r="I49"/>
  <c r="I104" l="1"/>
  <c r="I105"/>
  <c r="I106"/>
  <c r="H93" l="1"/>
  <c r="I93"/>
  <c r="I89"/>
  <c r="I88"/>
  <c r="H89"/>
  <c r="H88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54"/>
  <c r="H49"/>
  <c r="H50"/>
  <c r="H23"/>
  <c r="H24"/>
  <c r="H25"/>
  <c r="H26"/>
  <c r="H27"/>
  <c r="H28"/>
  <c r="H29"/>
  <c r="H22"/>
  <c r="I23"/>
  <c r="I24"/>
  <c r="I25"/>
  <c r="I26"/>
  <c r="I27"/>
  <c r="I28"/>
  <c r="I29"/>
  <c r="I22"/>
  <c r="I10"/>
  <c r="I11"/>
  <c r="I12"/>
  <c r="I13"/>
  <c r="I14"/>
  <c r="I15"/>
  <c r="I16"/>
  <c r="I9"/>
  <c r="C38" i="23"/>
  <c r="C37"/>
  <c r="E39"/>
  <c r="E37"/>
  <c r="C16"/>
  <c r="C15"/>
  <c r="C12"/>
  <c r="C17"/>
  <c r="C14"/>
  <c r="C13"/>
  <c r="C11"/>
  <c r="E16"/>
  <c r="E11"/>
  <c r="E15"/>
  <c r="E12"/>
  <c r="E14"/>
  <c r="E13"/>
  <c r="J12" i="21"/>
  <c r="J11"/>
  <c r="H10" i="19"/>
  <c r="H11"/>
  <c r="H12"/>
  <c r="H13"/>
  <c r="H14"/>
  <c r="H15"/>
  <c r="H16"/>
  <c r="H9"/>
  <c r="I12" i="21"/>
  <c r="I11"/>
  <c r="I39" i="22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11"/>
  <c r="J38" i="6"/>
  <c r="I38"/>
  <c r="J37"/>
  <c r="I37"/>
  <c r="J36"/>
  <c r="I36"/>
  <c r="J35"/>
  <c r="I35"/>
  <c r="J34"/>
  <c r="I34"/>
  <c r="J33"/>
  <c r="I33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G17" i="23"/>
  <c r="G16"/>
  <c r="D14"/>
  <c r="G14" s="1"/>
  <c r="D13"/>
  <c r="G13" s="1"/>
  <c r="D15"/>
  <c r="G15" s="1"/>
  <c r="I12" i="18"/>
  <c r="I13"/>
  <c r="I14"/>
  <c r="I15"/>
  <c r="I16"/>
  <c r="I11"/>
  <c r="F11" i="23"/>
  <c r="G11" s="1"/>
  <c r="F12"/>
  <c r="G12" s="1"/>
  <c r="I17" i="17"/>
  <c r="I18"/>
  <c r="I19"/>
  <c r="I11"/>
  <c r="I12"/>
  <c r="I13"/>
  <c r="I14"/>
  <c r="I15"/>
  <c r="I16"/>
  <c r="G38" i="23" l="1"/>
  <c r="I38" s="1"/>
  <c r="G40"/>
  <c r="I40" s="1"/>
  <c r="G39"/>
  <c r="I39" s="1"/>
  <c r="G37"/>
  <c r="I37" s="1"/>
  <c r="J12" i="5" l="1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11"/>
  <c r="J16" i="18" l="1"/>
  <c r="J39" i="22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1" i="20"/>
  <c r="I11"/>
  <c r="J15" i="18"/>
  <c r="J14"/>
  <c r="J13"/>
  <c r="J12"/>
  <c r="J11"/>
  <c r="J19" i="17"/>
  <c r="J18"/>
  <c r="J17"/>
  <c r="J16"/>
  <c r="J15"/>
  <c r="J14"/>
  <c r="J13"/>
  <c r="J12"/>
  <c r="J11"/>
  <c r="J15" i="6"/>
  <c r="I15"/>
  <c r="J14"/>
  <c r="I14"/>
  <c r="J13"/>
  <c r="I13"/>
  <c r="J12"/>
  <c r="I12"/>
  <c r="J11"/>
  <c r="I11"/>
</calcChain>
</file>

<file path=xl/sharedStrings.xml><?xml version="1.0" encoding="utf-8"?>
<sst xmlns="http://schemas.openxmlformats.org/spreadsheetml/2006/main" count="878" uniqueCount="239">
  <si>
    <t>№</t>
  </si>
  <si>
    <t>Фамилия Имя</t>
  </si>
  <si>
    <t>Год рождения</t>
  </si>
  <si>
    <t>Команда</t>
  </si>
  <si>
    <t>Время</t>
  </si>
  <si>
    <t>Дистанция</t>
  </si>
  <si>
    <t>км</t>
  </si>
  <si>
    <t>км/ч</t>
  </si>
  <si>
    <t>Отставание</t>
  </si>
  <si>
    <t xml:space="preserve">   место</t>
  </si>
  <si>
    <t>МИНИСТЕРСТВО СПОРТА И ТУРИЗМА РЕСПУБЛИКИ БЕЛАРУСЬ</t>
  </si>
  <si>
    <t>ОБЩЕСТВЕННОЕ ОБЪЕДИНЕНИЕ "БЕЛОРССКАЯ ФЕДЕРАЦИЯ ВЕЛОСИПЕДНОГО СПОРТА"</t>
  </si>
  <si>
    <t>группа М1</t>
  </si>
  <si>
    <t>группа М2</t>
  </si>
  <si>
    <t>группа Ж2</t>
  </si>
  <si>
    <t>группа Ж1</t>
  </si>
  <si>
    <t>группа Ж3</t>
  </si>
  <si>
    <t>группа М3</t>
  </si>
  <si>
    <t>группа М4</t>
  </si>
  <si>
    <t>группа М5</t>
  </si>
  <si>
    <t>год рождения</t>
  </si>
  <si>
    <t>ведомство</t>
  </si>
  <si>
    <t>место</t>
  </si>
  <si>
    <t>командные результаты</t>
  </si>
  <si>
    <t>команда</t>
  </si>
  <si>
    <t>мужчины</t>
  </si>
  <si>
    <t>женщины</t>
  </si>
  <si>
    <t>юниоры</t>
  </si>
  <si>
    <t>юниорки</t>
  </si>
  <si>
    <t>всего</t>
  </si>
  <si>
    <t>кросс</t>
  </si>
  <si>
    <t>Курныш Юля</t>
  </si>
  <si>
    <t>Борисов</t>
  </si>
  <si>
    <t>Пилипенко Диана</t>
  </si>
  <si>
    <t>гр. обл</t>
  </si>
  <si>
    <t>Яроцкая Татьяна</t>
  </si>
  <si>
    <t>Чуйкова Виолета</t>
  </si>
  <si>
    <t>КСДЮШОР</t>
  </si>
  <si>
    <t>Костерова Наталья</t>
  </si>
  <si>
    <t>Крупки</t>
  </si>
  <si>
    <t>Смирнова Александра</t>
  </si>
  <si>
    <t>Вит. обл</t>
  </si>
  <si>
    <t>Максимова Анна</t>
  </si>
  <si>
    <t>Саченко Марта</t>
  </si>
  <si>
    <t>Касобутская Ксения</t>
  </si>
  <si>
    <t>Кучинская Марина</t>
  </si>
  <si>
    <t>Мог. обл</t>
  </si>
  <si>
    <t>Козлова Александра</t>
  </si>
  <si>
    <t>Пятровская Екатерина</t>
  </si>
  <si>
    <t>Алексеева Екатерина</t>
  </si>
  <si>
    <t>Гр. обл</t>
  </si>
  <si>
    <t>Кузьменкова Валенрия</t>
  </si>
  <si>
    <t>МГГУОР</t>
  </si>
  <si>
    <t>Нестерович Александра</t>
  </si>
  <si>
    <t>Борбат Никита</t>
  </si>
  <si>
    <t>Садовский Даниил</t>
  </si>
  <si>
    <t>Швайковский Илья</t>
  </si>
  <si>
    <t>Вяткин Никита</t>
  </si>
  <si>
    <t>Карцев Владислав</t>
  </si>
  <si>
    <t>Шевченко Сергей</t>
  </si>
  <si>
    <t>Ковалевский Егор</t>
  </si>
  <si>
    <t>Шитик Павел</t>
  </si>
  <si>
    <t>Серехан Сергей</t>
  </si>
  <si>
    <t>Андрухан Ксения</t>
  </si>
  <si>
    <t>Скурат Татьяна</t>
  </si>
  <si>
    <t>Усова Татьяна</t>
  </si>
  <si>
    <t>Дроздова Елена</t>
  </si>
  <si>
    <t>Спадарик Виктория</t>
  </si>
  <si>
    <t>Динамо</t>
  </si>
  <si>
    <t>Хрущев Вадим</t>
  </si>
  <si>
    <t>Воронков Николай</t>
  </si>
  <si>
    <t>Комаров Алексей</t>
  </si>
  <si>
    <t>Хомиченко Сергей</t>
  </si>
  <si>
    <t>Бесаго Михаил</t>
  </si>
  <si>
    <t>Пацкевич Владислав</t>
  </si>
  <si>
    <t>Тихонов Алексей</t>
  </si>
  <si>
    <t>Шутько Александр</t>
  </si>
  <si>
    <t>Климкович Анатолий</t>
  </si>
  <si>
    <t>Строков Василий</t>
  </si>
  <si>
    <t>Борей Николай</t>
  </si>
  <si>
    <t>Горохович Владимир</t>
  </si>
  <si>
    <t>Данилович Антон</t>
  </si>
  <si>
    <t>Смеян Дмитрий</t>
  </si>
  <si>
    <t>Нидодиров Максим</t>
  </si>
  <si>
    <t>Ахроменко Евгений</t>
  </si>
  <si>
    <t>Романович Роман</t>
  </si>
  <si>
    <t>Марков Роман</t>
  </si>
  <si>
    <t>Могил. обл</t>
  </si>
  <si>
    <t>Котов Сергей</t>
  </si>
  <si>
    <t>Кравцов Максим</t>
  </si>
  <si>
    <t>Тищенко Гордеев</t>
  </si>
  <si>
    <t>Рябушенко Александр</t>
  </si>
  <si>
    <t>Шнырко Алексей</t>
  </si>
  <si>
    <t>Дубовский Владислав</t>
  </si>
  <si>
    <t>Иванюк Алексей</t>
  </si>
  <si>
    <t>Турсунов Александр</t>
  </si>
  <si>
    <t>Петрович Антон</t>
  </si>
  <si>
    <t>Баркун Денис</t>
  </si>
  <si>
    <t>Борткевич Валентин</t>
  </si>
  <si>
    <t>Санду Константин</t>
  </si>
  <si>
    <t>Сороковиков Влад</t>
  </si>
  <si>
    <t>Грод. обл</t>
  </si>
  <si>
    <t>Кижук Павел</t>
  </si>
  <si>
    <t>Ботвич Олег</t>
  </si>
  <si>
    <t>Хадункин Артем</t>
  </si>
  <si>
    <t>Гулидов Алексей</t>
  </si>
  <si>
    <t>Поляков Дмитрий</t>
  </si>
  <si>
    <t>Журавлев Владислав</t>
  </si>
  <si>
    <t>Минская область</t>
  </si>
  <si>
    <t>Гомельская область</t>
  </si>
  <si>
    <t>Гродненская область</t>
  </si>
  <si>
    <t>Могилевская область</t>
  </si>
  <si>
    <t>Бресткая область</t>
  </si>
  <si>
    <t>Минск МГЦОР</t>
  </si>
  <si>
    <t>Минский район</t>
  </si>
  <si>
    <t>Молодечно</t>
  </si>
  <si>
    <t>23 октября 2011 года</t>
  </si>
  <si>
    <t>УПРАВЛЕНИЕ ФИЗИЧЕСКОЙ КУЛЬТУРЫ СПОРТА И ТУРИЗМА МИНОБЛИСПОЛКОМА</t>
  </si>
  <si>
    <t>"МИНСКАЯ ОБЛАСТНАЯ ФЕДЕРАЦИЯ ВЕЛОСИПЕДНОГО СПОРТА"</t>
  </si>
  <si>
    <t>Результаты открытого чемпионата и первенства Минской области в программе Чемпионата Республики Беларусь по велокроссу и маутинбайку</t>
  </si>
  <si>
    <t>г. Борисов</t>
  </si>
  <si>
    <t>область</t>
  </si>
  <si>
    <t>республика</t>
  </si>
  <si>
    <t>Ведомство</t>
  </si>
  <si>
    <t>общество</t>
  </si>
  <si>
    <t>Минск</t>
  </si>
  <si>
    <t>Минск. обл-Борисов</t>
  </si>
  <si>
    <t>РДЮСШ</t>
  </si>
  <si>
    <t>СК ФПБ</t>
  </si>
  <si>
    <t>Харламов Андрей</t>
  </si>
  <si>
    <t>Слаёк Павел</t>
  </si>
  <si>
    <t>Приставко Дмитрий</t>
  </si>
  <si>
    <t>Приставко Анрей</t>
  </si>
  <si>
    <t>Зинченко Кирилл</t>
  </si>
  <si>
    <t>Редьков Павел</t>
  </si>
  <si>
    <t>Крючек Сергей</t>
  </si>
  <si>
    <t>Пинчук Никита</t>
  </si>
  <si>
    <t>Зуенок Александр</t>
  </si>
  <si>
    <t>Минск. Обл-Молодечно</t>
  </si>
  <si>
    <t>Фроленко Владислав</t>
  </si>
  <si>
    <t>Ляпко Сергей</t>
  </si>
  <si>
    <t>Минск. Обл-Минск. р-он</t>
  </si>
  <si>
    <t>МГОУОР   СДЮСШ-2</t>
  </si>
  <si>
    <t>Иканович Арсений</t>
  </si>
  <si>
    <t>Минск.обл-Молодечно</t>
  </si>
  <si>
    <t>Королько Денис</t>
  </si>
  <si>
    <t>Колос Глеб</t>
  </si>
  <si>
    <t>СДЮСШ-2</t>
  </si>
  <si>
    <t>Дорожок Анатолий</t>
  </si>
  <si>
    <t>Виноградов Максим</t>
  </si>
  <si>
    <t>Белько Дмитрий</t>
  </si>
  <si>
    <t>Горбач Артем</t>
  </si>
  <si>
    <t>Боровик Никита</t>
  </si>
  <si>
    <t>Карань Илья</t>
  </si>
  <si>
    <t>Минск. Обл-Крупки</t>
  </si>
  <si>
    <t>Костеров Сергей</t>
  </si>
  <si>
    <t xml:space="preserve">Минск </t>
  </si>
  <si>
    <t>Минск. Обл-Борисов</t>
  </si>
  <si>
    <t>Вит. Обл Орша</t>
  </si>
  <si>
    <t>Гомел. Обл Колинк.</t>
  </si>
  <si>
    <t>Мог. Обл Кировск</t>
  </si>
  <si>
    <t>Минск. Минск. обл</t>
  </si>
  <si>
    <t>МГЦОР РДЮСШ</t>
  </si>
  <si>
    <t xml:space="preserve">                  СК ФПБ</t>
  </si>
  <si>
    <t>Гомел. Обл</t>
  </si>
  <si>
    <t>Брест. Обл</t>
  </si>
  <si>
    <t>гродн. обл</t>
  </si>
  <si>
    <t>Общество</t>
  </si>
  <si>
    <t>Шиманович Алесь</t>
  </si>
  <si>
    <t>Минск.обл-Борисов</t>
  </si>
  <si>
    <t>Минск.обл-Крупки</t>
  </si>
  <si>
    <t>Ведомоство</t>
  </si>
  <si>
    <t>Трипутень Николай</t>
  </si>
  <si>
    <t>Минск. Обл Минск. Р-он</t>
  </si>
  <si>
    <t>Минск обл. Минск. Р-он</t>
  </si>
  <si>
    <t>МГОУОР СДЮСШ-2</t>
  </si>
  <si>
    <t>Гомел.обл</t>
  </si>
  <si>
    <t>Гомел.обл   Жлобин</t>
  </si>
  <si>
    <t>МГГЦОР РДЮСШ</t>
  </si>
  <si>
    <t xml:space="preserve">                     СК ФПБ</t>
  </si>
  <si>
    <t>Минск. Минск.обл  Крупки</t>
  </si>
  <si>
    <t xml:space="preserve">                       СК ФПБ</t>
  </si>
  <si>
    <t>МГГЦОР  КСДЮСШ</t>
  </si>
  <si>
    <t>Минск  Минск. Обл</t>
  </si>
  <si>
    <t>МГГЦОР</t>
  </si>
  <si>
    <t>МГГЦОР (л)</t>
  </si>
  <si>
    <t>МГГЦОР(л)</t>
  </si>
  <si>
    <t>Гродн. обл</t>
  </si>
  <si>
    <t>ветераны 1955 и старше</t>
  </si>
  <si>
    <t>юниоры 1993-1994</t>
  </si>
  <si>
    <t>ветераны 1967-1956</t>
  </si>
  <si>
    <t>женщины 1992-1968</t>
  </si>
  <si>
    <t>юниорки 1993-1994 г.р.</t>
  </si>
  <si>
    <t>девушки 1995 и моложе</t>
  </si>
  <si>
    <t>Юноши 1995 г.р. и моложе</t>
  </si>
  <si>
    <t>Участники под №№: 18, 22, 24, 44, 46, 40, 87 - сошли</t>
  </si>
  <si>
    <t>Главный судья</t>
  </si>
  <si>
    <t>Голубь С.М.</t>
  </si>
  <si>
    <t>Главный секретарь</t>
  </si>
  <si>
    <t>Калачев А.А.</t>
  </si>
  <si>
    <t>место РБ</t>
  </si>
  <si>
    <t>очки обл</t>
  </si>
  <si>
    <t>Место обл</t>
  </si>
  <si>
    <t>юноши</t>
  </si>
  <si>
    <t>девушки</t>
  </si>
  <si>
    <t>Участники под №№: 8, 6 сошли</t>
  </si>
  <si>
    <t>Место  обл</t>
  </si>
  <si>
    <t>очки РБ</t>
  </si>
  <si>
    <t xml:space="preserve">место </t>
  </si>
  <si>
    <t>место обл</t>
  </si>
  <si>
    <t>Витебская область</t>
  </si>
  <si>
    <t>Минск. Минск. Обл</t>
  </si>
  <si>
    <t>Участники под №№ 7, 4 сошли</t>
  </si>
  <si>
    <t>Участники под №№: 48, 53, 57, 62, 76, 82 - сошли</t>
  </si>
  <si>
    <t>Участники под №№: 45, 50, 47, 48, 12, 7 - сошли</t>
  </si>
  <si>
    <t>Участники под №№: 85, 86, 2, 88, 93, 44, 4, 11, 100 - сошли</t>
  </si>
  <si>
    <t xml:space="preserve"> место</t>
  </si>
  <si>
    <t>Орловский Андрей</t>
  </si>
  <si>
    <t>очки</t>
  </si>
  <si>
    <t>мужчины 1992-1968 г.р.</t>
  </si>
  <si>
    <t>Результаты соревнований на дистанции по велокроссу</t>
  </si>
  <si>
    <t>Главный судья, судья НК</t>
  </si>
  <si>
    <t>Главный секретарь, судья НК</t>
  </si>
  <si>
    <t>Результаты по велокроссу</t>
  </si>
  <si>
    <t xml:space="preserve">очки </t>
  </si>
  <si>
    <t>девушки 1995 г.р. и моложе</t>
  </si>
  <si>
    <t>№ у-ка</t>
  </si>
  <si>
    <t>Гребенщиков Максим</t>
  </si>
  <si>
    <t>условия: t  +7 +8 С, без осадков</t>
  </si>
  <si>
    <t>Минск. обл</t>
  </si>
  <si>
    <t>Минск. р-он</t>
  </si>
  <si>
    <t>МИНСКАЯ ОБЛАСТНАЯ ФЕДЕРАЦИЯ ВЕЛОСИПЕДНОГО СПОРТА</t>
  </si>
  <si>
    <t>Минск. р-н</t>
  </si>
  <si>
    <t>Минск. р-он.</t>
  </si>
  <si>
    <t xml:space="preserve"> Минск. р-он</t>
  </si>
  <si>
    <t>ЧЕМПИОНАТ МИНСКОЙ ОБЛАСТИ ПО ВЕЛОКРОССУ</t>
  </si>
  <si>
    <t>СТР.</t>
  </si>
  <si>
    <t>Борисовский район</t>
  </si>
  <si>
    <t>Приставка Андрей</t>
  </si>
</sst>
</file>

<file path=xl/styles.xml><?xml version="1.0" encoding="utf-8"?>
<styleSheet xmlns="http://schemas.openxmlformats.org/spreadsheetml/2006/main">
  <numFmts count="1">
    <numFmt numFmtId="164" formatCode="h:mm:ss;@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7.5"/>
      <name val="Arial"/>
      <family val="2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1" fillId="0" borderId="0" xfId="0" applyFont="1"/>
    <xf numFmtId="0" fontId="4" fillId="0" borderId="0" xfId="0" applyFont="1" applyAlignment="1">
      <alignment horizontal="left" vertical="center"/>
    </xf>
    <xf numFmtId="0" fontId="0" fillId="0" borderId="6" xfId="0" applyBorder="1"/>
    <xf numFmtId="21" fontId="2" fillId="0" borderId="1" xfId="0" applyNumberFormat="1" applyFont="1" applyBorder="1"/>
    <xf numFmtId="2" fontId="0" fillId="0" borderId="6" xfId="0" applyNumberFormat="1" applyBorder="1"/>
    <xf numFmtId="164" fontId="2" fillId="0" borderId="6" xfId="0" applyNumberFormat="1" applyFont="1" applyBorder="1"/>
    <xf numFmtId="21" fontId="2" fillId="0" borderId="6" xfId="0" applyNumberFormat="1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wrapText="1"/>
    </xf>
    <xf numFmtId="0" fontId="0" fillId="0" borderId="0" xfId="0" applyBorder="1"/>
    <xf numFmtId="0" fontId="5" fillId="0" borderId="0" xfId="0" applyFont="1" applyBorder="1"/>
    <xf numFmtId="164" fontId="2" fillId="0" borderId="0" xfId="0" applyNumberFormat="1" applyFont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21" fontId="2" fillId="0" borderId="1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21" fontId="2" fillId="0" borderId="6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21" fontId="2" fillId="0" borderId="12" xfId="0" applyNumberFormat="1" applyFont="1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6" xfId="0" applyNumberFormat="1" applyBorder="1"/>
    <xf numFmtId="0" fontId="10" fillId="0" borderId="0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0" borderId="1" xfId="0" applyNumberFormat="1" applyBorder="1"/>
    <xf numFmtId="0" fontId="5" fillId="0" borderId="1" xfId="0" applyNumberFormat="1" applyFont="1" applyBorder="1"/>
    <xf numFmtId="0" fontId="2" fillId="0" borderId="1" xfId="0" applyNumberFormat="1" applyFont="1" applyBorder="1"/>
    <xf numFmtId="0" fontId="2" fillId="0" borderId="6" xfId="0" applyNumberFormat="1" applyFont="1" applyBorder="1"/>
    <xf numFmtId="0" fontId="5" fillId="0" borderId="6" xfId="0" applyNumberFormat="1" applyFont="1" applyBorder="1"/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vertical="center"/>
    </xf>
    <xf numFmtId="0" fontId="1" fillId="0" borderId="6" xfId="0" applyFont="1" applyBorder="1"/>
    <xf numFmtId="0" fontId="1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0" xfId="0" applyFont="1"/>
    <xf numFmtId="0" fontId="10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21" fontId="2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0" fillId="0" borderId="22" xfId="0" applyBorder="1"/>
    <xf numFmtId="0" fontId="9" fillId="0" borderId="23" xfId="0" applyFont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25" xfId="0" applyNumberFormat="1" applyBorder="1"/>
    <xf numFmtId="0" fontId="9" fillId="0" borderId="26" xfId="0" applyFont="1" applyBorder="1" applyAlignment="1">
      <alignment horizontal="center" vertical="center" wrapText="1"/>
    </xf>
    <xf numFmtId="0" fontId="0" fillId="0" borderId="27" xfId="0" applyBorder="1"/>
    <xf numFmtId="0" fontId="9" fillId="0" borderId="28" xfId="0" applyFont="1" applyBorder="1" applyAlignment="1">
      <alignment horizontal="center" vertical="center" wrapText="1"/>
    </xf>
    <xf numFmtId="0" fontId="7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zoomScale="85" zoomScaleNormal="85" workbookViewId="0">
      <selection activeCell="A9" sqref="A9:M9"/>
    </sheetView>
  </sheetViews>
  <sheetFormatPr defaultRowHeight="15"/>
  <cols>
    <col min="1" max="1" width="4.5703125" customWidth="1"/>
    <col min="2" max="2" width="4.28515625" customWidth="1"/>
    <col min="3" max="3" width="24.5703125" customWidth="1"/>
    <col min="4" max="4" width="10.7109375" customWidth="1"/>
    <col min="5" max="5" width="13.85546875" customWidth="1"/>
    <col min="6" max="6" width="15" customWidth="1"/>
    <col min="7" max="7" width="10.85546875" customWidth="1"/>
    <col min="8" max="8" width="7.28515625" customWidth="1"/>
    <col min="9" max="9" width="8.85546875" customWidth="1"/>
    <col min="11" max="11" width="7.140625" customWidth="1"/>
  </cols>
  <sheetData>
    <row r="1" spans="1:13">
      <c r="B1" s="87" t="s">
        <v>10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>
      <c r="B2" s="87" t="s">
        <v>11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>
      <c r="B3" s="87" t="s">
        <v>117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>
      <c r="B4" s="85" t="s">
        <v>118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8.75">
      <c r="B6" s="89" t="s">
        <v>119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>
      <c r="C8" s="2" t="s">
        <v>116</v>
      </c>
      <c r="G8" t="s">
        <v>120</v>
      </c>
    </row>
    <row r="9" spans="1:13" ht="15.75" thickBot="1">
      <c r="C9" t="s">
        <v>12</v>
      </c>
      <c r="D9" t="s">
        <v>194</v>
      </c>
      <c r="H9" s="13" t="s">
        <v>5</v>
      </c>
      <c r="I9" s="2">
        <v>11.1</v>
      </c>
      <c r="J9" s="14" t="s">
        <v>6</v>
      </c>
    </row>
    <row r="10" spans="1:13" ht="30.75" thickBot="1">
      <c r="A10" s="10" t="s">
        <v>22</v>
      </c>
      <c r="B10" s="9" t="s">
        <v>0</v>
      </c>
      <c r="C10" s="24" t="s">
        <v>1</v>
      </c>
      <c r="D10" s="24" t="s">
        <v>20</v>
      </c>
      <c r="E10" s="20" t="s">
        <v>3</v>
      </c>
      <c r="F10" s="21" t="s">
        <v>123</v>
      </c>
      <c r="G10" s="22" t="s">
        <v>124</v>
      </c>
      <c r="H10" s="10" t="s">
        <v>4</v>
      </c>
      <c r="I10" s="11" t="s">
        <v>7</v>
      </c>
      <c r="J10" s="10" t="s">
        <v>8</v>
      </c>
      <c r="K10" s="10" t="s">
        <v>200</v>
      </c>
      <c r="L10" s="10" t="s">
        <v>202</v>
      </c>
      <c r="M10" s="15" t="s">
        <v>201</v>
      </c>
    </row>
    <row r="11" spans="1:13" ht="30.75" customHeight="1" thickBot="1">
      <c r="A11" s="16">
        <v>1</v>
      </c>
      <c r="B11" s="48">
        <v>37</v>
      </c>
      <c r="C11" s="23" t="s">
        <v>146</v>
      </c>
      <c r="D11" s="23">
        <v>1996</v>
      </c>
      <c r="E11" s="23" t="s">
        <v>141</v>
      </c>
      <c r="F11" s="23" t="s">
        <v>147</v>
      </c>
      <c r="G11" s="23" t="s">
        <v>68</v>
      </c>
      <c r="H11" s="8">
        <v>2.5405092592592594E-2</v>
      </c>
      <c r="I11" s="6">
        <f>I$9/(HOUR(H11)+(MINUTE(H11)/60)+(SECOND(H11)/3600))</f>
        <v>18.205011389521641</v>
      </c>
      <c r="J11" s="7">
        <f>H11-H$11</f>
        <v>0</v>
      </c>
      <c r="K11" s="16">
        <v>1</v>
      </c>
      <c r="L11" s="16">
        <v>1</v>
      </c>
      <c r="M11" s="16">
        <v>25</v>
      </c>
    </row>
    <row r="12" spans="1:13" ht="16.5" thickBot="1">
      <c r="A12" s="16">
        <v>2</v>
      </c>
      <c r="B12" s="49">
        <v>21</v>
      </c>
      <c r="C12" s="23" t="s">
        <v>62</v>
      </c>
      <c r="D12" s="23">
        <v>1995</v>
      </c>
      <c r="E12" s="23" t="s">
        <v>50</v>
      </c>
      <c r="F12" s="23"/>
      <c r="G12" s="23"/>
      <c r="H12" s="5">
        <v>2.5983796296296297E-2</v>
      </c>
      <c r="I12" s="6">
        <f t="shared" ref="I12:I40" si="0">I$9/(HOUR(H12)+(MINUTE(H12)/60)+(SECOND(H12)/3600))</f>
        <v>17.799554565701559</v>
      </c>
      <c r="J12" s="7">
        <f t="shared" ref="J12:J40" si="1">H12-H$11</f>
        <v>5.787037037037028E-4</v>
      </c>
      <c r="K12" s="16">
        <v>2</v>
      </c>
      <c r="L12" s="16"/>
      <c r="M12" s="16"/>
    </row>
    <row r="13" spans="1:13" ht="32.25" thickBot="1">
      <c r="A13" s="16">
        <v>3</v>
      </c>
      <c r="B13" s="49">
        <v>35</v>
      </c>
      <c r="C13" s="23" t="s">
        <v>143</v>
      </c>
      <c r="D13" s="23">
        <v>1996</v>
      </c>
      <c r="E13" s="23" t="s">
        <v>144</v>
      </c>
      <c r="F13" s="23" t="s">
        <v>127</v>
      </c>
      <c r="G13" s="23" t="s">
        <v>128</v>
      </c>
      <c r="H13" s="5">
        <v>2.7141203703703706E-2</v>
      </c>
      <c r="I13" s="6">
        <f t="shared" si="0"/>
        <v>17.04051172707889</v>
      </c>
      <c r="J13" s="7">
        <f t="shared" si="1"/>
        <v>1.7361111111111119E-3</v>
      </c>
      <c r="K13" s="16">
        <v>3</v>
      </c>
      <c r="L13" s="16">
        <v>2</v>
      </c>
      <c r="M13" s="16">
        <v>20</v>
      </c>
    </row>
    <row r="14" spans="1:13" ht="32.25" thickBot="1">
      <c r="A14" s="16">
        <v>4</v>
      </c>
      <c r="B14" s="49">
        <v>29</v>
      </c>
      <c r="C14" s="23" t="s">
        <v>134</v>
      </c>
      <c r="D14" s="23">
        <v>1995</v>
      </c>
      <c r="E14" s="23" t="s">
        <v>126</v>
      </c>
      <c r="F14" s="23" t="s">
        <v>127</v>
      </c>
      <c r="G14" s="23" t="s">
        <v>128</v>
      </c>
      <c r="H14" s="5">
        <v>2.7534722222222221E-2</v>
      </c>
      <c r="I14" s="6">
        <f t="shared" si="0"/>
        <v>16.796973518284993</v>
      </c>
      <c r="J14" s="7">
        <f t="shared" si="1"/>
        <v>2.1296296296296272E-3</v>
      </c>
      <c r="K14" s="16">
        <v>4</v>
      </c>
      <c r="L14" s="16">
        <v>3</v>
      </c>
      <c r="M14" s="16">
        <v>16</v>
      </c>
    </row>
    <row r="15" spans="1:13" ht="32.25" thickBot="1">
      <c r="A15" s="16">
        <v>5</v>
      </c>
      <c r="B15" s="49">
        <v>34</v>
      </c>
      <c r="C15" s="23" t="s">
        <v>140</v>
      </c>
      <c r="D15" s="23">
        <v>1997</v>
      </c>
      <c r="E15" s="23" t="s">
        <v>141</v>
      </c>
      <c r="F15" s="23" t="s">
        <v>142</v>
      </c>
      <c r="G15" s="23" t="s">
        <v>68</v>
      </c>
      <c r="H15" s="5">
        <v>2.8472222222222222E-2</v>
      </c>
      <c r="I15" s="6">
        <f t="shared" si="0"/>
        <v>16.243902439024389</v>
      </c>
      <c r="J15" s="7">
        <f t="shared" si="1"/>
        <v>3.067129629629628E-3</v>
      </c>
      <c r="K15" s="16">
        <v>5</v>
      </c>
      <c r="L15" s="16">
        <v>4</v>
      </c>
      <c r="M15" s="16">
        <v>14</v>
      </c>
    </row>
    <row r="16" spans="1:13" ht="16.5" thickBot="1">
      <c r="A16" s="16">
        <v>6</v>
      </c>
      <c r="B16" s="49">
        <v>20</v>
      </c>
      <c r="C16" s="23" t="s">
        <v>61</v>
      </c>
      <c r="D16" s="23">
        <v>1995</v>
      </c>
      <c r="E16" s="23" t="s">
        <v>50</v>
      </c>
      <c r="F16" s="23"/>
      <c r="G16" s="23"/>
      <c r="H16" s="5">
        <v>2.8506944444444442E-2</v>
      </c>
      <c r="I16" s="6">
        <f t="shared" si="0"/>
        <v>16.224116930572471</v>
      </c>
      <c r="J16" s="7">
        <f t="shared" si="1"/>
        <v>3.1018518518518487E-3</v>
      </c>
      <c r="K16" s="16">
        <v>6</v>
      </c>
      <c r="L16" s="16"/>
      <c r="M16" s="16"/>
    </row>
    <row r="17" spans="1:13" ht="32.25" thickBot="1">
      <c r="A17" s="16">
        <v>7</v>
      </c>
      <c r="B17" s="49">
        <v>32</v>
      </c>
      <c r="C17" s="23" t="s">
        <v>137</v>
      </c>
      <c r="D17" s="23">
        <v>1995</v>
      </c>
      <c r="E17" s="23" t="s">
        <v>138</v>
      </c>
      <c r="F17" s="23" t="s">
        <v>127</v>
      </c>
      <c r="G17" s="23" t="s">
        <v>128</v>
      </c>
      <c r="H17" s="5">
        <v>2.8946759259259255E-2</v>
      </c>
      <c r="I17" s="6">
        <f t="shared" si="0"/>
        <v>15.977608956417432</v>
      </c>
      <c r="J17" s="7">
        <f t="shared" si="1"/>
        <v>3.5416666666666617E-3</v>
      </c>
      <c r="K17" s="16">
        <v>7</v>
      </c>
      <c r="L17" s="16">
        <v>5</v>
      </c>
      <c r="M17" s="16">
        <v>12</v>
      </c>
    </row>
    <row r="18" spans="1:13" ht="16.5" thickBot="1">
      <c r="A18" s="16">
        <v>8</v>
      </c>
      <c r="B18" s="49">
        <v>10</v>
      </c>
      <c r="C18" s="23" t="s">
        <v>56</v>
      </c>
      <c r="D18" s="23">
        <v>1997</v>
      </c>
      <c r="E18" s="23" t="s">
        <v>125</v>
      </c>
      <c r="F18" s="23" t="s">
        <v>37</v>
      </c>
      <c r="G18" s="23"/>
      <c r="H18" s="5">
        <v>2.9131944444444446E-2</v>
      </c>
      <c r="I18" s="6">
        <f t="shared" si="0"/>
        <v>15.876042908224075</v>
      </c>
      <c r="J18" s="7">
        <f t="shared" si="1"/>
        <v>3.7268518518518527E-3</v>
      </c>
      <c r="K18" s="16">
        <v>8</v>
      </c>
      <c r="L18" s="16"/>
      <c r="M18" s="16"/>
    </row>
    <row r="19" spans="1:13" ht="16.5" thickBot="1">
      <c r="A19" s="16">
        <v>9</v>
      </c>
      <c r="B19" s="49">
        <v>19</v>
      </c>
      <c r="C19" s="23" t="s">
        <v>60</v>
      </c>
      <c r="D19" s="23">
        <v>1996</v>
      </c>
      <c r="E19" s="23" t="s">
        <v>50</v>
      </c>
      <c r="F19" s="23"/>
      <c r="G19" s="23"/>
      <c r="H19" s="5">
        <v>3.0011574074074076E-2</v>
      </c>
      <c r="I19" s="6">
        <f t="shared" si="0"/>
        <v>15.410721172387195</v>
      </c>
      <c r="J19" s="7">
        <f t="shared" si="1"/>
        <v>4.6064814814814822E-3</v>
      </c>
      <c r="K19" s="16">
        <v>9</v>
      </c>
      <c r="L19" s="16"/>
      <c r="M19" s="16"/>
    </row>
    <row r="20" spans="1:13" ht="16.5" thickBot="1">
      <c r="A20" s="16">
        <v>10</v>
      </c>
      <c r="B20" s="49">
        <v>9</v>
      </c>
      <c r="C20" s="23" t="s">
        <v>55</v>
      </c>
      <c r="D20" s="23">
        <v>1997</v>
      </c>
      <c r="E20" s="23" t="s">
        <v>125</v>
      </c>
      <c r="F20" s="23" t="s">
        <v>37</v>
      </c>
      <c r="G20" s="23"/>
      <c r="H20" s="5">
        <v>3.0150462962962962E-2</v>
      </c>
      <c r="I20" s="6">
        <f t="shared" si="0"/>
        <v>15.339731285988483</v>
      </c>
      <c r="J20" s="7">
        <f t="shared" si="1"/>
        <v>4.7453703703703685E-3</v>
      </c>
      <c r="K20" s="16">
        <v>10</v>
      </c>
      <c r="L20" s="16"/>
      <c r="M20" s="16"/>
    </row>
    <row r="21" spans="1:13" ht="32.25" thickBot="1">
      <c r="A21" s="16">
        <v>11</v>
      </c>
      <c r="B21" s="49">
        <v>27</v>
      </c>
      <c r="C21" s="23" t="s">
        <v>132</v>
      </c>
      <c r="D21" s="23">
        <v>1997</v>
      </c>
      <c r="E21" s="23" t="s">
        <v>126</v>
      </c>
      <c r="F21" s="23" t="s">
        <v>127</v>
      </c>
      <c r="G21" s="23" t="s">
        <v>128</v>
      </c>
      <c r="H21" s="5">
        <v>3.0532407407407411E-2</v>
      </c>
      <c r="I21" s="6">
        <f t="shared" si="0"/>
        <v>15.14783927217589</v>
      </c>
      <c r="J21" s="7">
        <f t="shared" si="1"/>
        <v>5.1273148148148172E-3</v>
      </c>
      <c r="K21" s="16">
        <v>11</v>
      </c>
      <c r="L21" s="16">
        <v>6</v>
      </c>
      <c r="M21" s="16">
        <v>10</v>
      </c>
    </row>
    <row r="22" spans="1:13" ht="32.25" thickBot="1">
      <c r="A22" s="16">
        <v>12</v>
      </c>
      <c r="B22" s="48">
        <v>42</v>
      </c>
      <c r="C22" s="23" t="s">
        <v>152</v>
      </c>
      <c r="D22" s="23">
        <v>1999</v>
      </c>
      <c r="E22" s="23" t="s">
        <v>141</v>
      </c>
      <c r="F22" s="23" t="s">
        <v>147</v>
      </c>
      <c r="G22" s="23" t="s">
        <v>68</v>
      </c>
      <c r="H22" s="5">
        <v>3.096064814814815E-2</v>
      </c>
      <c r="I22" s="6">
        <f t="shared" si="0"/>
        <v>14.938317757009347</v>
      </c>
      <c r="J22" s="7">
        <f t="shared" si="1"/>
        <v>5.5555555555555566E-3</v>
      </c>
      <c r="K22" s="16">
        <v>12</v>
      </c>
      <c r="L22" s="16">
        <v>7</v>
      </c>
      <c r="M22" s="16">
        <v>9</v>
      </c>
    </row>
    <row r="23" spans="1:13" ht="16.5" thickBot="1">
      <c r="A23" s="16">
        <v>13</v>
      </c>
      <c r="B23" s="49">
        <v>8</v>
      </c>
      <c r="C23" s="23" t="s">
        <v>54</v>
      </c>
      <c r="D23" s="23">
        <v>1997</v>
      </c>
      <c r="E23" s="23" t="s">
        <v>125</v>
      </c>
      <c r="F23" s="23" t="s">
        <v>52</v>
      </c>
      <c r="G23" s="23"/>
      <c r="H23" s="5">
        <v>3.142361111111111E-2</v>
      </c>
      <c r="I23" s="6">
        <f t="shared" si="0"/>
        <v>14.718232044198896</v>
      </c>
      <c r="J23" s="7">
        <f t="shared" si="1"/>
        <v>6.0185185185185168E-3</v>
      </c>
      <c r="K23" s="16">
        <v>13</v>
      </c>
      <c r="L23" s="16"/>
      <c r="M23" s="16"/>
    </row>
    <row r="24" spans="1:13" ht="16.5" thickBot="1">
      <c r="A24" s="16">
        <v>14</v>
      </c>
      <c r="B24" s="49">
        <v>11</v>
      </c>
      <c r="C24" s="23" t="s">
        <v>57</v>
      </c>
      <c r="D24" s="23">
        <v>1998</v>
      </c>
      <c r="E24" s="23" t="s">
        <v>125</v>
      </c>
      <c r="F24" s="23" t="s">
        <v>37</v>
      </c>
      <c r="G24" s="23"/>
      <c r="H24" s="5">
        <v>3.1435185185185184E-2</v>
      </c>
      <c r="I24" s="6">
        <f t="shared" si="0"/>
        <v>14.71281296023564</v>
      </c>
      <c r="J24" s="7">
        <f t="shared" si="1"/>
        <v>6.0300925925925904E-3</v>
      </c>
      <c r="K24" s="16">
        <v>14</v>
      </c>
      <c r="L24" s="16"/>
      <c r="M24" s="16"/>
    </row>
    <row r="25" spans="1:13" ht="32.25" thickBot="1">
      <c r="A25" s="16">
        <v>15</v>
      </c>
      <c r="B25" s="49">
        <v>36</v>
      </c>
      <c r="C25" s="23" t="s">
        <v>145</v>
      </c>
      <c r="D25" s="23">
        <v>1996</v>
      </c>
      <c r="E25" s="23" t="s">
        <v>141</v>
      </c>
      <c r="F25" s="23" t="s">
        <v>142</v>
      </c>
      <c r="G25" s="23" t="s">
        <v>68</v>
      </c>
      <c r="H25" s="5">
        <v>3.172453703703703E-2</v>
      </c>
      <c r="I25" s="6">
        <f t="shared" si="0"/>
        <v>14.578620941262313</v>
      </c>
      <c r="J25" s="7">
        <f t="shared" si="1"/>
        <v>6.3194444444444366E-3</v>
      </c>
      <c r="K25" s="16">
        <v>15</v>
      </c>
      <c r="L25" s="16">
        <v>8</v>
      </c>
      <c r="M25" s="16">
        <v>8</v>
      </c>
    </row>
    <row r="26" spans="1:13" ht="16.5" thickBot="1">
      <c r="A26" s="16">
        <v>16</v>
      </c>
      <c r="B26" s="49">
        <v>17</v>
      </c>
      <c r="C26" s="23" t="s">
        <v>59</v>
      </c>
      <c r="D26" s="23">
        <v>1998</v>
      </c>
      <c r="E26" s="23" t="s">
        <v>125</v>
      </c>
      <c r="F26" s="23" t="s">
        <v>37</v>
      </c>
      <c r="G26" s="23"/>
      <c r="H26" s="5">
        <v>3.2951388888888891E-2</v>
      </c>
      <c r="I26" s="6">
        <f t="shared" si="0"/>
        <v>14.035827186512119</v>
      </c>
      <c r="J26" s="7">
        <f t="shared" si="1"/>
        <v>7.5462962962962975E-3</v>
      </c>
      <c r="K26" s="16">
        <v>16</v>
      </c>
      <c r="L26" s="16"/>
      <c r="M26" s="16"/>
    </row>
    <row r="27" spans="1:13" ht="32.25" thickBot="1">
      <c r="A27" s="16">
        <v>17</v>
      </c>
      <c r="B27" s="49">
        <v>40</v>
      </c>
      <c r="C27" s="23" t="s">
        <v>150</v>
      </c>
      <c r="D27" s="23">
        <v>1999</v>
      </c>
      <c r="E27" s="23" t="s">
        <v>141</v>
      </c>
      <c r="F27" s="23" t="s">
        <v>127</v>
      </c>
      <c r="G27" s="23" t="s">
        <v>128</v>
      </c>
      <c r="H27" s="5">
        <v>3.3738425925925929E-2</v>
      </c>
      <c r="I27" s="6">
        <f t="shared" si="0"/>
        <v>13.708404802744425</v>
      </c>
      <c r="J27" s="7">
        <f t="shared" si="1"/>
        <v>8.333333333333335E-3</v>
      </c>
      <c r="K27" s="16">
        <v>17</v>
      </c>
      <c r="L27" s="16">
        <v>9</v>
      </c>
      <c r="M27" s="16">
        <v>7</v>
      </c>
    </row>
    <row r="28" spans="1:13" ht="32.25" thickBot="1">
      <c r="A28" s="16">
        <v>18</v>
      </c>
      <c r="B28" s="49">
        <v>31</v>
      </c>
      <c r="C28" s="23" t="s">
        <v>136</v>
      </c>
      <c r="D28" s="23">
        <v>1998</v>
      </c>
      <c r="E28" s="23" t="s">
        <v>126</v>
      </c>
      <c r="F28" s="23" t="s">
        <v>127</v>
      </c>
      <c r="G28" s="23" t="s">
        <v>128</v>
      </c>
      <c r="H28" s="5">
        <v>3.3912037037037039E-2</v>
      </c>
      <c r="I28" s="6">
        <f t="shared" si="0"/>
        <v>13.638225255972696</v>
      </c>
      <c r="J28" s="7">
        <f t="shared" si="1"/>
        <v>8.5069444444444454E-3</v>
      </c>
      <c r="K28" s="16">
        <v>18</v>
      </c>
      <c r="L28" s="16">
        <v>10</v>
      </c>
      <c r="M28" s="16">
        <v>6</v>
      </c>
    </row>
    <row r="29" spans="1:13" ht="32.25" thickBot="1">
      <c r="A29" s="16">
        <v>19</v>
      </c>
      <c r="B29" s="49">
        <v>38</v>
      </c>
      <c r="C29" s="23" t="s">
        <v>148</v>
      </c>
      <c r="D29" s="23">
        <v>1997</v>
      </c>
      <c r="E29" s="23" t="s">
        <v>141</v>
      </c>
      <c r="F29" s="23" t="s">
        <v>127</v>
      </c>
      <c r="G29" s="23" t="s">
        <v>128</v>
      </c>
      <c r="H29" s="5">
        <v>3.4108796296296297E-2</v>
      </c>
      <c r="I29" s="6">
        <f t="shared" si="0"/>
        <v>13.559552086868001</v>
      </c>
      <c r="J29" s="7">
        <f t="shared" si="1"/>
        <v>8.7037037037037031E-3</v>
      </c>
      <c r="K29" s="16">
        <v>19</v>
      </c>
      <c r="L29" s="16">
        <v>11</v>
      </c>
      <c r="M29" s="16">
        <v>5</v>
      </c>
    </row>
    <row r="30" spans="1:13" ht="32.25" thickBot="1">
      <c r="A30" s="16">
        <v>20</v>
      </c>
      <c r="B30" s="49">
        <v>43</v>
      </c>
      <c r="C30" s="23" t="s">
        <v>153</v>
      </c>
      <c r="D30" s="23">
        <v>1998</v>
      </c>
      <c r="E30" s="23" t="s">
        <v>154</v>
      </c>
      <c r="F30" s="23" t="s">
        <v>127</v>
      </c>
      <c r="G30" s="23" t="s">
        <v>128</v>
      </c>
      <c r="H30" s="5">
        <v>3.412037037037037E-2</v>
      </c>
      <c r="I30" s="6">
        <f t="shared" si="0"/>
        <v>13.55495251017639</v>
      </c>
      <c r="J30" s="7">
        <f t="shared" si="1"/>
        <v>8.7152777777777767E-3</v>
      </c>
      <c r="K30" s="16">
        <v>20</v>
      </c>
      <c r="L30" s="16">
        <v>12</v>
      </c>
      <c r="M30" s="16">
        <v>4</v>
      </c>
    </row>
    <row r="31" spans="1:13" ht="32.25" thickBot="1">
      <c r="A31" s="16">
        <v>21</v>
      </c>
      <c r="B31" s="49">
        <v>41</v>
      </c>
      <c r="C31" s="23" t="s">
        <v>151</v>
      </c>
      <c r="D31" s="23">
        <v>1999</v>
      </c>
      <c r="E31" s="23" t="s">
        <v>141</v>
      </c>
      <c r="F31" s="23" t="s">
        <v>147</v>
      </c>
      <c r="G31" s="23" t="s">
        <v>68</v>
      </c>
      <c r="H31" s="5">
        <v>3.4629629629629628E-2</v>
      </c>
      <c r="I31" s="6">
        <f t="shared" si="0"/>
        <v>13.355614973262032</v>
      </c>
      <c r="J31" s="7">
        <f t="shared" si="1"/>
        <v>9.2245370370370346E-3</v>
      </c>
      <c r="K31" s="16">
        <v>21</v>
      </c>
      <c r="L31" s="16">
        <v>13</v>
      </c>
      <c r="M31" s="16">
        <v>3</v>
      </c>
    </row>
    <row r="32" spans="1:13" ht="32.25" thickBot="1">
      <c r="A32" s="16">
        <v>22</v>
      </c>
      <c r="B32" s="49">
        <v>25</v>
      </c>
      <c r="C32" s="23" t="s">
        <v>130</v>
      </c>
      <c r="D32" s="23">
        <v>1996</v>
      </c>
      <c r="E32" s="23" t="s">
        <v>126</v>
      </c>
      <c r="F32" s="23" t="s">
        <v>127</v>
      </c>
      <c r="G32" s="23" t="s">
        <v>128</v>
      </c>
      <c r="H32" s="5">
        <v>3.5300925925925923E-2</v>
      </c>
      <c r="I32" s="6">
        <f t="shared" si="0"/>
        <v>13.101639344262296</v>
      </c>
      <c r="J32" s="7">
        <f t="shared" si="1"/>
        <v>9.8958333333333294E-3</v>
      </c>
      <c r="K32" s="16">
        <v>22</v>
      </c>
      <c r="L32" s="16">
        <v>14</v>
      </c>
      <c r="M32" s="16">
        <v>2</v>
      </c>
    </row>
    <row r="33" spans="1:13" ht="16.5" thickBot="1">
      <c r="A33" s="16">
        <v>23</v>
      </c>
      <c r="B33" s="49">
        <v>16</v>
      </c>
      <c r="C33" s="23" t="s">
        <v>58</v>
      </c>
      <c r="D33" s="23">
        <v>1996</v>
      </c>
      <c r="E33" s="23" t="s">
        <v>125</v>
      </c>
      <c r="F33" s="23" t="s">
        <v>37</v>
      </c>
      <c r="G33" s="23"/>
      <c r="H33" s="5">
        <v>3.5451388888888886E-2</v>
      </c>
      <c r="I33" s="6">
        <f t="shared" si="0"/>
        <v>13.046033300685602</v>
      </c>
      <c r="J33" s="7">
        <f t="shared" si="1"/>
        <v>1.0046296296296293E-2</v>
      </c>
      <c r="K33" s="16">
        <v>23</v>
      </c>
      <c r="L33" s="16"/>
      <c r="M33" s="16"/>
    </row>
    <row r="34" spans="1:13" ht="32.25" thickBot="1">
      <c r="A34" s="16">
        <v>24</v>
      </c>
      <c r="B34" s="49">
        <v>39</v>
      </c>
      <c r="C34" s="23" t="s">
        <v>149</v>
      </c>
      <c r="D34" s="23">
        <v>1997</v>
      </c>
      <c r="E34" s="23" t="s">
        <v>141</v>
      </c>
      <c r="F34" s="23" t="s">
        <v>127</v>
      </c>
      <c r="G34" s="23" t="s">
        <v>128</v>
      </c>
      <c r="H34" s="5">
        <v>3.5706018518518519E-2</v>
      </c>
      <c r="I34" s="6">
        <f t="shared" si="0"/>
        <v>12.952998379254458</v>
      </c>
      <c r="J34" s="7">
        <f t="shared" si="1"/>
        <v>1.0300925925925925E-2</v>
      </c>
      <c r="K34" s="16">
        <v>24</v>
      </c>
      <c r="L34" s="16">
        <v>15</v>
      </c>
      <c r="M34" s="16">
        <v>1</v>
      </c>
    </row>
    <row r="35" spans="1:13" ht="32.25" thickBot="1">
      <c r="A35" s="16">
        <v>25</v>
      </c>
      <c r="B35" s="49">
        <v>28</v>
      </c>
      <c r="C35" s="23" t="s">
        <v>133</v>
      </c>
      <c r="D35" s="23">
        <v>1998</v>
      </c>
      <c r="E35" s="23" t="s">
        <v>126</v>
      </c>
      <c r="F35" s="23" t="s">
        <v>127</v>
      </c>
      <c r="G35" s="23" t="s">
        <v>128</v>
      </c>
      <c r="H35" s="5">
        <v>3.784722222222222E-2</v>
      </c>
      <c r="I35" s="6">
        <f t="shared" si="0"/>
        <v>12.220183486238533</v>
      </c>
      <c r="J35" s="7">
        <f t="shared" si="1"/>
        <v>1.2442129629629626E-2</v>
      </c>
      <c r="K35" s="16">
        <v>25</v>
      </c>
      <c r="L35" s="16">
        <v>16</v>
      </c>
      <c r="M35" s="16"/>
    </row>
    <row r="36" spans="1:13" ht="32.25" thickBot="1">
      <c r="A36" s="16">
        <v>26</v>
      </c>
      <c r="B36" s="49">
        <v>33</v>
      </c>
      <c r="C36" s="23" t="s">
        <v>139</v>
      </c>
      <c r="D36" s="23">
        <v>1995</v>
      </c>
      <c r="E36" s="23" t="s">
        <v>138</v>
      </c>
      <c r="F36" s="23" t="s">
        <v>127</v>
      </c>
      <c r="G36" s="23" t="s">
        <v>128</v>
      </c>
      <c r="H36" s="5">
        <v>3.9722222222222221E-2</v>
      </c>
      <c r="I36" s="6">
        <f t="shared" si="0"/>
        <v>11.643356643356643</v>
      </c>
      <c r="J36" s="7">
        <f t="shared" si="1"/>
        <v>1.4317129629629628E-2</v>
      </c>
      <c r="K36" s="16">
        <v>26</v>
      </c>
      <c r="L36" s="16">
        <v>17</v>
      </c>
      <c r="M36" s="16"/>
    </row>
    <row r="37" spans="1:13" ht="32.25" thickBot="1">
      <c r="A37" s="16">
        <v>27</v>
      </c>
      <c r="B37" s="49">
        <v>45</v>
      </c>
      <c r="C37" s="23" t="s">
        <v>155</v>
      </c>
      <c r="D37" s="23">
        <v>1998</v>
      </c>
      <c r="E37" s="23" t="s">
        <v>154</v>
      </c>
      <c r="F37" s="23" t="s">
        <v>127</v>
      </c>
      <c r="G37" s="23" t="s">
        <v>128</v>
      </c>
      <c r="H37" s="5">
        <v>4.0370370370370369E-2</v>
      </c>
      <c r="I37" s="6">
        <f t="shared" si="0"/>
        <v>11.456422018348624</v>
      </c>
      <c r="J37" s="7">
        <f t="shared" si="1"/>
        <v>1.4965277777777775E-2</v>
      </c>
      <c r="K37" s="16">
        <v>27</v>
      </c>
      <c r="L37" s="16">
        <v>18</v>
      </c>
      <c r="M37" s="16"/>
    </row>
    <row r="38" spans="1:13" ht="32.25" thickBot="1">
      <c r="A38" s="16">
        <v>28</v>
      </c>
      <c r="B38" s="49">
        <v>30</v>
      </c>
      <c r="C38" s="23" t="s">
        <v>135</v>
      </c>
      <c r="D38" s="23">
        <v>1998</v>
      </c>
      <c r="E38" s="23" t="s">
        <v>126</v>
      </c>
      <c r="F38" s="23" t="s">
        <v>127</v>
      </c>
      <c r="G38" s="23" t="s">
        <v>128</v>
      </c>
      <c r="H38" s="5">
        <v>4.2592592592592592E-2</v>
      </c>
      <c r="I38" s="6">
        <f t="shared" si="0"/>
        <v>10.858695652173914</v>
      </c>
      <c r="J38" s="7">
        <f t="shared" si="1"/>
        <v>1.7187499999999998E-2</v>
      </c>
      <c r="K38" s="16">
        <v>28</v>
      </c>
      <c r="L38" s="16">
        <v>19</v>
      </c>
      <c r="M38" s="16"/>
    </row>
    <row r="39" spans="1:13" ht="32.25" thickBot="1">
      <c r="A39" s="16">
        <v>29</v>
      </c>
      <c r="B39" s="49">
        <v>23</v>
      </c>
      <c r="C39" s="23" t="s">
        <v>129</v>
      </c>
      <c r="D39" s="23">
        <v>1997</v>
      </c>
      <c r="E39" s="23" t="s">
        <v>126</v>
      </c>
      <c r="F39" s="23" t="s">
        <v>127</v>
      </c>
      <c r="G39" s="23" t="s">
        <v>128</v>
      </c>
      <c r="H39" s="5">
        <v>4.4849537037037035E-2</v>
      </c>
      <c r="I39" s="6">
        <f t="shared" si="0"/>
        <v>10.312258064516129</v>
      </c>
      <c r="J39" s="7">
        <f t="shared" si="1"/>
        <v>1.9444444444444441E-2</v>
      </c>
      <c r="K39" s="16">
        <v>29</v>
      </c>
      <c r="L39" s="16">
        <v>20</v>
      </c>
      <c r="M39" s="16"/>
    </row>
    <row r="40" spans="1:13" ht="32.25" thickBot="1">
      <c r="A40" s="16">
        <v>30</v>
      </c>
      <c r="B40" s="49">
        <v>26</v>
      </c>
      <c r="C40" s="23" t="s">
        <v>131</v>
      </c>
      <c r="D40" s="23">
        <v>1996</v>
      </c>
      <c r="E40" s="23" t="s">
        <v>126</v>
      </c>
      <c r="F40" s="23" t="s">
        <v>127</v>
      </c>
      <c r="G40" s="23" t="s">
        <v>128</v>
      </c>
      <c r="H40" s="5">
        <v>4.5717592592592594E-2</v>
      </c>
      <c r="I40" s="6">
        <f t="shared" si="0"/>
        <v>10.116455696202532</v>
      </c>
      <c r="J40" s="7">
        <f t="shared" si="1"/>
        <v>2.0312500000000001E-2</v>
      </c>
      <c r="K40" s="16">
        <v>30</v>
      </c>
      <c r="L40" s="16">
        <v>21</v>
      </c>
      <c r="M40" s="16"/>
    </row>
    <row r="42" spans="1:13" ht="15.75">
      <c r="C42" s="47" t="s">
        <v>195</v>
      </c>
    </row>
    <row r="44" spans="1:13">
      <c r="C44" t="s">
        <v>196</v>
      </c>
      <c r="H44" t="s">
        <v>197</v>
      </c>
    </row>
    <row r="46" spans="1:13">
      <c r="C46" t="s">
        <v>198</v>
      </c>
      <c r="H46" t="s">
        <v>199</v>
      </c>
    </row>
  </sheetData>
  <sortState ref="B11:H47">
    <sortCondition ref="H11:H47"/>
  </sortState>
  <mergeCells count="7">
    <mergeCell ref="B7:M7"/>
    <mergeCell ref="B3:M3"/>
    <mergeCell ref="B1:M1"/>
    <mergeCell ref="B2:M2"/>
    <mergeCell ref="B4:M4"/>
    <mergeCell ref="B5:M5"/>
    <mergeCell ref="B6:M6"/>
  </mergeCells>
  <pageMargins left="0.23622047244094491" right="0.23622047244094491" top="0.35433070866141736" bottom="0.35433070866141736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opLeftCell="A7" workbookViewId="0">
      <selection activeCell="A9" sqref="A9:M17"/>
    </sheetView>
  </sheetViews>
  <sheetFormatPr defaultRowHeight="15"/>
  <cols>
    <col min="1" max="1" width="4.5703125" customWidth="1"/>
    <col min="2" max="2" width="4" customWidth="1"/>
    <col min="3" max="3" width="31.5703125" customWidth="1"/>
    <col min="4" max="4" width="11.42578125" customWidth="1"/>
    <col min="5" max="5" width="15.28515625" customWidth="1"/>
    <col min="6" max="6" width="13.7109375" customWidth="1"/>
    <col min="11" max="11" width="6.42578125" customWidth="1"/>
    <col min="12" max="12" width="6.7109375" customWidth="1"/>
    <col min="13" max="13" width="5.7109375" customWidth="1"/>
    <col min="14" max="14" width="5.140625" customWidth="1"/>
  </cols>
  <sheetData>
    <row r="1" spans="1:13">
      <c r="B1" s="91" t="s">
        <v>10</v>
      </c>
      <c r="C1" s="92"/>
      <c r="D1" s="92"/>
      <c r="E1" s="92"/>
      <c r="F1" s="92"/>
      <c r="G1" s="92"/>
      <c r="H1" s="92"/>
      <c r="I1" s="92"/>
      <c r="J1" s="92"/>
      <c r="K1" s="92"/>
    </row>
    <row r="2" spans="1:13">
      <c r="B2" s="85" t="s">
        <v>11</v>
      </c>
      <c r="C2" s="93"/>
      <c r="D2" s="93"/>
      <c r="E2" s="93"/>
      <c r="F2" s="93"/>
      <c r="G2" s="93"/>
      <c r="H2" s="93"/>
      <c r="I2" s="93"/>
      <c r="J2" s="93"/>
      <c r="K2" s="93"/>
    </row>
    <row r="3" spans="1:13">
      <c r="B3" s="87" t="s">
        <v>117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3">
      <c r="B4" s="85" t="s">
        <v>118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3" ht="18.75">
      <c r="B6" s="89" t="s">
        <v>119</v>
      </c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3"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3">
      <c r="C8" s="2" t="s">
        <v>116</v>
      </c>
      <c r="G8" t="s">
        <v>120</v>
      </c>
    </row>
    <row r="9" spans="1:13" ht="15.75" thickBot="1">
      <c r="C9" t="s">
        <v>15</v>
      </c>
      <c r="D9" t="s">
        <v>193</v>
      </c>
      <c r="F9" s="13" t="s">
        <v>5</v>
      </c>
      <c r="G9">
        <v>7.4</v>
      </c>
      <c r="H9" s="3" t="s">
        <v>6</v>
      </c>
    </row>
    <row r="10" spans="1:13" ht="30.75" thickBot="1">
      <c r="A10" s="10" t="s">
        <v>208</v>
      </c>
      <c r="B10" s="9" t="s">
        <v>0</v>
      </c>
      <c r="C10" s="10" t="s">
        <v>1</v>
      </c>
      <c r="D10" s="10" t="s">
        <v>2</v>
      </c>
      <c r="E10" s="10" t="s">
        <v>3</v>
      </c>
      <c r="F10" s="24" t="s">
        <v>123</v>
      </c>
      <c r="G10" s="22" t="s">
        <v>124</v>
      </c>
      <c r="H10" s="10" t="s">
        <v>4</v>
      </c>
      <c r="I10" s="11" t="s">
        <v>7</v>
      </c>
      <c r="J10" s="10" t="s">
        <v>8</v>
      </c>
      <c r="K10" s="10" t="s">
        <v>200</v>
      </c>
      <c r="L10" s="43" t="s">
        <v>206</v>
      </c>
      <c r="M10" s="43" t="s">
        <v>201</v>
      </c>
    </row>
    <row r="11" spans="1:13" ht="33.75" customHeight="1" thickBot="1">
      <c r="A11" s="25">
        <v>1</v>
      </c>
      <c r="B11" s="25">
        <v>1</v>
      </c>
      <c r="C11" s="26" t="s">
        <v>31</v>
      </c>
      <c r="D11" s="26">
        <v>1996</v>
      </c>
      <c r="E11" s="27" t="s">
        <v>157</v>
      </c>
      <c r="F11" s="28" t="s">
        <v>127</v>
      </c>
      <c r="G11" s="28" t="s">
        <v>128</v>
      </c>
      <c r="H11" s="31">
        <v>2.3090277777777779E-2</v>
      </c>
      <c r="I11" s="29">
        <f t="shared" ref="I11:I15" si="0">I$5/(HOUR(H11)+(MINUTE(H11)/60)+(SECOND(H11)/3600))</f>
        <v>0</v>
      </c>
      <c r="J11" s="30">
        <f t="shared" ref="J11:J15" si="1">H11-H$7</f>
        <v>2.3090277777777779E-2</v>
      </c>
      <c r="K11" s="25">
        <v>1</v>
      </c>
      <c r="L11" s="25">
        <v>1</v>
      </c>
      <c r="M11" s="25">
        <v>25</v>
      </c>
    </row>
    <row r="12" spans="1:13" ht="16.5" customHeight="1" thickBot="1">
      <c r="A12" s="25">
        <v>2</v>
      </c>
      <c r="B12" s="25">
        <v>3</v>
      </c>
      <c r="C12" s="26" t="s">
        <v>35</v>
      </c>
      <c r="D12" s="26">
        <v>1996</v>
      </c>
      <c r="E12" s="27" t="s">
        <v>34</v>
      </c>
      <c r="F12" s="28"/>
      <c r="G12" s="28"/>
      <c r="H12" s="31">
        <v>2.3645833333333335E-2</v>
      </c>
      <c r="I12" s="29">
        <f t="shared" si="0"/>
        <v>0</v>
      </c>
      <c r="J12" s="30">
        <f t="shared" si="1"/>
        <v>2.3645833333333335E-2</v>
      </c>
      <c r="K12" s="25">
        <v>2</v>
      </c>
      <c r="L12" s="25"/>
      <c r="M12" s="25"/>
    </row>
    <row r="13" spans="1:13" ht="15" customHeight="1" thickBot="1">
      <c r="A13" s="25">
        <v>3</v>
      </c>
      <c r="B13" s="32">
        <v>2</v>
      </c>
      <c r="C13" s="33" t="s">
        <v>33</v>
      </c>
      <c r="D13" s="33">
        <v>1995</v>
      </c>
      <c r="E13" s="34" t="s">
        <v>34</v>
      </c>
      <c r="F13" s="28"/>
      <c r="G13" s="28"/>
      <c r="H13" s="31">
        <v>2.5138888888888891E-2</v>
      </c>
      <c r="I13" s="29">
        <f t="shared" si="0"/>
        <v>0</v>
      </c>
      <c r="J13" s="35">
        <f t="shared" si="1"/>
        <v>2.5138888888888891E-2</v>
      </c>
      <c r="K13" s="25">
        <v>3</v>
      </c>
      <c r="L13" s="25"/>
      <c r="M13" s="25"/>
    </row>
    <row r="14" spans="1:13" ht="16.5" thickBot="1">
      <c r="A14" s="25">
        <v>4</v>
      </c>
      <c r="B14" s="32">
        <v>4</v>
      </c>
      <c r="C14" s="33" t="s">
        <v>36</v>
      </c>
      <c r="D14" s="33">
        <v>1996</v>
      </c>
      <c r="E14" s="34" t="s">
        <v>34</v>
      </c>
      <c r="F14" s="28"/>
      <c r="G14" s="28"/>
      <c r="H14" s="31">
        <v>2.5787037037037039E-2</v>
      </c>
      <c r="I14" s="29">
        <f t="shared" si="0"/>
        <v>0</v>
      </c>
      <c r="J14" s="35">
        <f t="shared" si="1"/>
        <v>2.5787037037037039E-2</v>
      </c>
      <c r="K14" s="25">
        <v>4</v>
      </c>
      <c r="L14" s="25"/>
      <c r="M14" s="25"/>
    </row>
    <row r="15" spans="1:13" ht="32.25" thickBot="1">
      <c r="A15" s="25">
        <v>5</v>
      </c>
      <c r="B15" s="32">
        <v>7</v>
      </c>
      <c r="C15" s="33" t="s">
        <v>38</v>
      </c>
      <c r="D15" s="33">
        <v>1997</v>
      </c>
      <c r="E15" s="34" t="s">
        <v>154</v>
      </c>
      <c r="F15" s="28" t="s">
        <v>127</v>
      </c>
      <c r="G15" s="28" t="s">
        <v>128</v>
      </c>
      <c r="H15" s="31">
        <v>2.5972222222222219E-2</v>
      </c>
      <c r="I15" s="29">
        <f t="shared" si="0"/>
        <v>0</v>
      </c>
      <c r="J15" s="35">
        <f t="shared" si="1"/>
        <v>2.5972222222222219E-2</v>
      </c>
      <c r="K15" s="25">
        <v>5</v>
      </c>
      <c r="L15" s="25">
        <v>2</v>
      </c>
      <c r="M15" s="25">
        <v>20</v>
      </c>
    </row>
    <row r="17" spans="1:14" ht="15.75">
      <c r="C17" s="47" t="s">
        <v>205</v>
      </c>
    </row>
    <row r="19" spans="1:14" ht="15.75" thickBot="1">
      <c r="C19" t="s">
        <v>14</v>
      </c>
      <c r="D19" t="s">
        <v>192</v>
      </c>
      <c r="H19" s="13" t="s">
        <v>5</v>
      </c>
      <c r="I19">
        <v>11.1</v>
      </c>
      <c r="J19" s="3" t="s">
        <v>6</v>
      </c>
    </row>
    <row r="20" spans="1:14" ht="45.75" thickBot="1">
      <c r="A20" s="10" t="s">
        <v>22</v>
      </c>
      <c r="B20" s="9" t="s">
        <v>0</v>
      </c>
      <c r="C20" s="24" t="s">
        <v>1</v>
      </c>
      <c r="D20" s="24" t="s">
        <v>20</v>
      </c>
      <c r="E20" s="24" t="s">
        <v>3</v>
      </c>
      <c r="F20" s="24" t="s">
        <v>123</v>
      </c>
      <c r="G20" s="22" t="s">
        <v>124</v>
      </c>
      <c r="H20" s="10" t="s">
        <v>4</v>
      </c>
      <c r="I20" s="11" t="s">
        <v>7</v>
      </c>
      <c r="J20" s="10" t="s">
        <v>8</v>
      </c>
      <c r="K20" s="10" t="s">
        <v>200</v>
      </c>
      <c r="L20" s="10" t="s">
        <v>209</v>
      </c>
      <c r="M20" s="10" t="s">
        <v>207</v>
      </c>
      <c r="N20" s="10" t="s">
        <v>201</v>
      </c>
    </row>
    <row r="21" spans="1:14" ht="16.5" thickBot="1">
      <c r="A21" s="25">
        <v>1</v>
      </c>
      <c r="B21" s="55">
        <v>18</v>
      </c>
      <c r="C21" s="28" t="s">
        <v>42</v>
      </c>
      <c r="D21" s="28">
        <v>1993</v>
      </c>
      <c r="E21" s="28" t="s">
        <v>41</v>
      </c>
      <c r="F21" s="28"/>
      <c r="G21" s="28"/>
      <c r="H21" s="36">
        <v>2.9571759259259259E-2</v>
      </c>
      <c r="I21" s="29">
        <f>I$9/(HOUR(H21)+(MINUTE(H21)/60)+(SECOND(H21)/3600))</f>
        <v>0</v>
      </c>
      <c r="J21" s="30">
        <f t="shared" ref="J21:J29" si="2">H21-H$7</f>
        <v>2.9571759259259259E-2</v>
      </c>
      <c r="K21" s="25">
        <v>1</v>
      </c>
      <c r="L21" s="25"/>
      <c r="M21" s="25">
        <v>25</v>
      </c>
      <c r="N21" s="25"/>
    </row>
    <row r="22" spans="1:14" ht="48" thickBot="1">
      <c r="A22" s="25">
        <v>2</v>
      </c>
      <c r="B22" s="56">
        <v>12</v>
      </c>
      <c r="C22" s="28" t="s">
        <v>48</v>
      </c>
      <c r="D22" s="28">
        <v>1995</v>
      </c>
      <c r="E22" s="28" t="s">
        <v>211</v>
      </c>
      <c r="F22" s="28" t="s">
        <v>162</v>
      </c>
      <c r="G22" s="28" t="s">
        <v>163</v>
      </c>
      <c r="H22" s="31">
        <v>3.0208333333333334E-2</v>
      </c>
      <c r="I22" s="29">
        <f t="shared" ref="I22:I25" si="3">I$9/(HOUR(H22)+(MINUTE(H22)/60)+(SECOND(H22)/3600))</f>
        <v>0</v>
      </c>
      <c r="J22" s="30">
        <f t="shared" si="2"/>
        <v>3.0208333333333334E-2</v>
      </c>
      <c r="K22" s="25">
        <v>2</v>
      </c>
      <c r="L22" s="25">
        <v>1</v>
      </c>
      <c r="M22" s="25">
        <v>20</v>
      </c>
      <c r="N22" s="25">
        <v>25</v>
      </c>
    </row>
    <row r="23" spans="1:14" ht="48" thickBot="1">
      <c r="A23" s="25">
        <v>3</v>
      </c>
      <c r="B23" s="56">
        <v>13</v>
      </c>
      <c r="C23" s="28" t="s">
        <v>47</v>
      </c>
      <c r="D23" s="28">
        <v>1995</v>
      </c>
      <c r="E23" s="28" t="s">
        <v>161</v>
      </c>
      <c r="F23" s="28" t="s">
        <v>162</v>
      </c>
      <c r="G23" s="28" t="s">
        <v>163</v>
      </c>
      <c r="H23" s="31">
        <v>3.096064814814815E-2</v>
      </c>
      <c r="I23" s="29">
        <f t="shared" si="3"/>
        <v>0</v>
      </c>
      <c r="J23" s="35">
        <f t="shared" si="2"/>
        <v>3.096064814814815E-2</v>
      </c>
      <c r="K23" s="25">
        <v>3</v>
      </c>
      <c r="L23" s="25">
        <v>2</v>
      </c>
      <c r="M23" s="25">
        <v>16</v>
      </c>
      <c r="N23" s="25">
        <v>20</v>
      </c>
    </row>
    <row r="24" spans="1:14" ht="16.5" thickBot="1">
      <c r="A24" s="25">
        <v>4</v>
      </c>
      <c r="B24" s="56">
        <v>19</v>
      </c>
      <c r="C24" s="28" t="s">
        <v>40</v>
      </c>
      <c r="D24" s="28">
        <v>1993</v>
      </c>
      <c r="E24" s="28" t="s">
        <v>41</v>
      </c>
      <c r="F24" s="28"/>
      <c r="G24" s="28"/>
      <c r="H24" s="31">
        <v>3.1770833333333331E-2</v>
      </c>
      <c r="I24" s="29">
        <f t="shared" si="3"/>
        <v>0</v>
      </c>
      <c r="J24" s="35">
        <f t="shared" si="2"/>
        <v>3.1770833333333331E-2</v>
      </c>
      <c r="K24" s="25">
        <v>4</v>
      </c>
      <c r="L24" s="25"/>
      <c r="M24" s="25">
        <v>14</v>
      </c>
      <c r="N24" s="25"/>
    </row>
    <row r="25" spans="1:14" ht="16.5" thickBot="1">
      <c r="A25" s="25">
        <v>5</v>
      </c>
      <c r="B25" s="56">
        <v>8</v>
      </c>
      <c r="C25" s="28" t="s">
        <v>53</v>
      </c>
      <c r="D25" s="28">
        <v>1995</v>
      </c>
      <c r="E25" s="28" t="s">
        <v>125</v>
      </c>
      <c r="F25" s="28" t="s">
        <v>52</v>
      </c>
      <c r="G25" s="28"/>
      <c r="H25" s="31">
        <v>3.2037037037037037E-2</v>
      </c>
      <c r="I25" s="29">
        <f t="shared" si="3"/>
        <v>0</v>
      </c>
      <c r="J25" s="35">
        <f t="shared" si="2"/>
        <v>3.2037037037037037E-2</v>
      </c>
      <c r="K25" s="25">
        <v>5</v>
      </c>
      <c r="L25" s="25"/>
      <c r="M25" s="25"/>
      <c r="N25" s="25"/>
    </row>
    <row r="26" spans="1:14" ht="32.25" thickBot="1">
      <c r="A26" s="25">
        <v>6</v>
      </c>
      <c r="B26" s="56">
        <v>17</v>
      </c>
      <c r="C26" s="28" t="s">
        <v>43</v>
      </c>
      <c r="D26" s="28">
        <v>1996</v>
      </c>
      <c r="E26" s="28" t="s">
        <v>158</v>
      </c>
      <c r="F26" s="28"/>
      <c r="G26" s="28"/>
      <c r="H26" s="31">
        <v>3.3067129629629634E-2</v>
      </c>
      <c r="I26" s="29">
        <f>I$9/(HOUR(H26)+(MINUTE(H26)/60)+(SECOND(H26)/3600))</f>
        <v>0</v>
      </c>
      <c r="J26" s="35">
        <f t="shared" si="2"/>
        <v>3.3067129629629634E-2</v>
      </c>
      <c r="K26" s="25">
        <v>6</v>
      </c>
      <c r="L26" s="25"/>
      <c r="M26" s="25">
        <v>12</v>
      </c>
      <c r="N26" s="25"/>
    </row>
    <row r="27" spans="1:14" ht="32.25" thickBot="1">
      <c r="A27" s="25">
        <v>7</v>
      </c>
      <c r="B27" s="56">
        <v>15</v>
      </c>
      <c r="C27" s="28" t="s">
        <v>45</v>
      </c>
      <c r="D27" s="28">
        <v>1996</v>
      </c>
      <c r="E27" s="28" t="s">
        <v>160</v>
      </c>
      <c r="F27" s="28"/>
      <c r="G27" s="28"/>
      <c r="H27" s="31">
        <v>3.4236111111111113E-2</v>
      </c>
      <c r="I27" s="29">
        <f t="shared" ref="I27:I29" si="4">I$9/(HOUR(H27)+(MINUTE(H27)/60)+(SECOND(H27)/3600))</f>
        <v>0</v>
      </c>
      <c r="J27" s="35">
        <f t="shared" si="2"/>
        <v>3.4236111111111113E-2</v>
      </c>
      <c r="K27" s="25">
        <v>7</v>
      </c>
      <c r="L27" s="25"/>
      <c r="M27" s="25">
        <v>10</v>
      </c>
      <c r="N27" s="25"/>
    </row>
    <row r="28" spans="1:14" ht="16.5" thickBot="1">
      <c r="A28" s="25">
        <v>8</v>
      </c>
      <c r="B28" s="56">
        <v>9</v>
      </c>
      <c r="C28" s="28" t="s">
        <v>51</v>
      </c>
      <c r="D28" s="28">
        <v>1995</v>
      </c>
      <c r="E28" s="28" t="s">
        <v>125</v>
      </c>
      <c r="F28" s="28" t="s">
        <v>52</v>
      </c>
      <c r="G28" s="28"/>
      <c r="H28" s="31">
        <v>3.6122685185185181E-2</v>
      </c>
      <c r="I28" s="29">
        <f t="shared" si="4"/>
        <v>0</v>
      </c>
      <c r="J28" s="35">
        <f t="shared" si="2"/>
        <v>3.6122685185185181E-2</v>
      </c>
      <c r="K28" s="25">
        <v>8</v>
      </c>
      <c r="L28" s="25"/>
      <c r="M28" s="25"/>
      <c r="N28" s="25"/>
    </row>
    <row r="29" spans="1:14" ht="16.5" thickBot="1">
      <c r="A29" s="25">
        <v>9</v>
      </c>
      <c r="B29" s="56">
        <v>11</v>
      </c>
      <c r="C29" s="28" t="s">
        <v>49</v>
      </c>
      <c r="D29" s="28">
        <v>1994</v>
      </c>
      <c r="E29" s="28" t="s">
        <v>50</v>
      </c>
      <c r="F29" s="28"/>
      <c r="G29" s="28"/>
      <c r="H29" s="31">
        <v>3.7222222222222219E-2</v>
      </c>
      <c r="I29" s="29">
        <f t="shared" si="4"/>
        <v>0</v>
      </c>
      <c r="J29" s="35">
        <f t="shared" si="2"/>
        <v>3.7222222222222219E-2</v>
      </c>
      <c r="K29" s="25">
        <v>9</v>
      </c>
      <c r="L29" s="25"/>
      <c r="M29" s="25">
        <v>9</v>
      </c>
      <c r="N29" s="25"/>
    </row>
    <row r="31" spans="1:14">
      <c r="C31" t="s">
        <v>16</v>
      </c>
      <c r="D31" t="s">
        <v>191</v>
      </c>
      <c r="H31" s="13" t="s">
        <v>5</v>
      </c>
      <c r="I31">
        <v>11.1</v>
      </c>
      <c r="J31" s="3" t="s">
        <v>6</v>
      </c>
    </row>
    <row r="32" spans="1:14" ht="30">
      <c r="A32" s="22" t="s">
        <v>22</v>
      </c>
      <c r="B32" s="22" t="s">
        <v>0</v>
      </c>
      <c r="C32" s="22" t="s">
        <v>1</v>
      </c>
      <c r="D32" s="22" t="s">
        <v>20</v>
      </c>
      <c r="E32" s="22" t="s">
        <v>3</v>
      </c>
      <c r="F32" s="22" t="s">
        <v>21</v>
      </c>
      <c r="G32" s="22" t="s">
        <v>124</v>
      </c>
      <c r="H32" s="22" t="s">
        <v>4</v>
      </c>
      <c r="I32" s="37" t="s">
        <v>7</v>
      </c>
      <c r="J32" s="22" t="s">
        <v>8</v>
      </c>
      <c r="K32" s="22" t="s">
        <v>200</v>
      </c>
      <c r="L32" s="22" t="s">
        <v>207</v>
      </c>
    </row>
    <row r="33" spans="1:12" ht="15.75">
      <c r="A33" s="38">
        <v>1</v>
      </c>
      <c r="B33" s="38">
        <v>5</v>
      </c>
      <c r="C33" s="28" t="s">
        <v>64</v>
      </c>
      <c r="D33" s="28">
        <v>1988</v>
      </c>
      <c r="E33" s="28" t="s">
        <v>165</v>
      </c>
      <c r="F33" s="28"/>
      <c r="G33" s="28"/>
      <c r="H33" s="31">
        <v>2.7662037037037041E-2</v>
      </c>
      <c r="I33" s="39">
        <f>I$9/(HOUR(H33)+(MINUTE(H33)/60)+(SECOND(H33)/3600))</f>
        <v>0</v>
      </c>
      <c r="J33" s="35">
        <f t="shared" ref="J33:J37" si="5">H33-H$7</f>
        <v>2.7662037037037041E-2</v>
      </c>
      <c r="K33" s="38">
        <v>1</v>
      </c>
      <c r="L33" s="38">
        <v>25</v>
      </c>
    </row>
    <row r="34" spans="1:12" ht="15.75">
      <c r="A34" s="38">
        <v>2</v>
      </c>
      <c r="B34" s="38">
        <v>1</v>
      </c>
      <c r="C34" s="28" t="s">
        <v>66</v>
      </c>
      <c r="D34" s="28">
        <v>1984</v>
      </c>
      <c r="E34" s="28" t="s">
        <v>166</v>
      </c>
      <c r="F34" s="28"/>
      <c r="G34" s="28"/>
      <c r="H34" s="31">
        <v>2.9328703703703704E-2</v>
      </c>
      <c r="I34" s="39">
        <f t="shared" ref="I34:I38" si="6">I$9/(HOUR(H34)+(MINUTE(H34)/60)+(SECOND(H34)/3600))</f>
        <v>0</v>
      </c>
      <c r="J34" s="35">
        <f t="shared" si="5"/>
        <v>2.9328703703703704E-2</v>
      </c>
      <c r="K34" s="38">
        <v>2</v>
      </c>
      <c r="L34" s="38">
        <v>20</v>
      </c>
    </row>
    <row r="35" spans="1:12" ht="31.5">
      <c r="A35" s="38">
        <v>3</v>
      </c>
      <c r="B35" s="38">
        <v>11</v>
      </c>
      <c r="C35" s="28" t="s">
        <v>44</v>
      </c>
      <c r="D35" s="28">
        <v>1994</v>
      </c>
      <c r="E35" s="28" t="s">
        <v>159</v>
      </c>
      <c r="F35" s="28"/>
      <c r="G35" s="28"/>
      <c r="H35" s="31">
        <v>3.2245370370370369E-2</v>
      </c>
      <c r="I35" s="39">
        <f t="shared" si="6"/>
        <v>0</v>
      </c>
      <c r="J35" s="35">
        <f t="shared" si="5"/>
        <v>3.2245370370370369E-2</v>
      </c>
      <c r="K35" s="38">
        <v>3</v>
      </c>
      <c r="L35" s="38">
        <v>16</v>
      </c>
    </row>
    <row r="36" spans="1:12" ht="15.75">
      <c r="A36" s="38">
        <v>4</v>
      </c>
      <c r="B36" s="38">
        <v>6</v>
      </c>
      <c r="C36" s="28" t="s">
        <v>63</v>
      </c>
      <c r="D36" s="28">
        <v>1988</v>
      </c>
      <c r="E36" s="28" t="s">
        <v>164</v>
      </c>
      <c r="F36" s="28"/>
      <c r="G36" s="28"/>
      <c r="H36" s="31">
        <v>3.2546296296296295E-2</v>
      </c>
      <c r="I36" s="39">
        <f t="shared" si="6"/>
        <v>0</v>
      </c>
      <c r="J36" s="35">
        <f t="shared" si="5"/>
        <v>3.2546296296296295E-2</v>
      </c>
      <c r="K36" s="38">
        <v>4</v>
      </c>
      <c r="L36" s="38">
        <v>14</v>
      </c>
    </row>
    <row r="37" spans="1:12" ht="15.75">
      <c r="A37" s="38">
        <v>5</v>
      </c>
      <c r="B37" s="38">
        <v>2</v>
      </c>
      <c r="C37" s="28" t="s">
        <v>65</v>
      </c>
      <c r="D37" s="28">
        <v>1994</v>
      </c>
      <c r="E37" s="28" t="s">
        <v>46</v>
      </c>
      <c r="F37" s="28"/>
      <c r="G37" s="28"/>
      <c r="H37" s="31">
        <v>3.318287037037037E-2</v>
      </c>
      <c r="I37" s="39">
        <f t="shared" si="6"/>
        <v>0</v>
      </c>
      <c r="J37" s="35">
        <f t="shared" si="5"/>
        <v>3.318287037037037E-2</v>
      </c>
      <c r="K37" s="38">
        <v>5</v>
      </c>
      <c r="L37" s="38">
        <v>12</v>
      </c>
    </row>
    <row r="38" spans="1:12" ht="16.5" thickBot="1">
      <c r="A38" s="38">
        <v>6</v>
      </c>
      <c r="B38" s="32">
        <v>3</v>
      </c>
      <c r="C38" s="33" t="s">
        <v>67</v>
      </c>
      <c r="D38" s="33">
        <v>1993</v>
      </c>
      <c r="E38" s="34" t="s">
        <v>125</v>
      </c>
      <c r="F38" s="28" t="s">
        <v>52</v>
      </c>
      <c r="G38" s="28"/>
      <c r="H38" s="31">
        <v>3.4131944444444444E-2</v>
      </c>
      <c r="I38" s="39">
        <f t="shared" si="6"/>
        <v>0</v>
      </c>
      <c r="J38" s="35">
        <f>H38-'ж2 2день'!H$7</f>
        <v>3.4131944444444444E-2</v>
      </c>
      <c r="K38" s="38">
        <v>6</v>
      </c>
      <c r="L38" s="38"/>
    </row>
    <row r="40" spans="1:12" ht="15.75">
      <c r="C40" s="57" t="s">
        <v>212</v>
      </c>
    </row>
    <row r="43" spans="1:12">
      <c r="C43" t="s">
        <v>196</v>
      </c>
      <c r="H43" t="s">
        <v>197</v>
      </c>
    </row>
    <row r="45" spans="1:12">
      <c r="C45" t="s">
        <v>198</v>
      </c>
      <c r="H45" t="s">
        <v>199</v>
      </c>
    </row>
  </sheetData>
  <sortState ref="B11:H15">
    <sortCondition ref="H11:H15"/>
  </sortState>
  <mergeCells count="7">
    <mergeCell ref="B4:L4"/>
    <mergeCell ref="B5:L5"/>
    <mergeCell ref="B6:L6"/>
    <mergeCell ref="B7:L7"/>
    <mergeCell ref="B1:K1"/>
    <mergeCell ref="B2:K2"/>
    <mergeCell ref="B3:L3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topLeftCell="A7" workbookViewId="0">
      <selection activeCell="A9" sqref="A9:N19"/>
    </sheetView>
  </sheetViews>
  <sheetFormatPr defaultRowHeight="15"/>
  <cols>
    <col min="1" max="1" width="4.85546875" customWidth="1"/>
    <col min="2" max="2" width="3.28515625" customWidth="1"/>
    <col min="3" max="3" width="27" customWidth="1"/>
    <col min="4" max="4" width="10.42578125" customWidth="1"/>
    <col min="5" max="5" width="11.85546875" customWidth="1"/>
    <col min="6" max="6" width="11.5703125" customWidth="1"/>
    <col min="7" max="7" width="10.42578125" customWidth="1"/>
    <col min="8" max="8" width="6.140625" customWidth="1"/>
    <col min="9" max="9" width="8.42578125" customWidth="1"/>
    <col min="11" max="11" width="7.7109375" customWidth="1"/>
  </cols>
  <sheetData>
    <row r="1" spans="1:14">
      <c r="B1" s="91" t="s">
        <v>10</v>
      </c>
      <c r="C1" s="92"/>
      <c r="D1" s="92"/>
      <c r="E1" s="92"/>
      <c r="F1" s="92"/>
      <c r="G1" s="92"/>
      <c r="H1" s="92"/>
      <c r="I1" s="92"/>
      <c r="J1" s="92"/>
      <c r="K1" s="92"/>
    </row>
    <row r="2" spans="1:14">
      <c r="B2" s="85" t="s">
        <v>11</v>
      </c>
      <c r="C2" s="93"/>
      <c r="D2" s="93"/>
      <c r="E2" s="93"/>
      <c r="F2" s="93"/>
      <c r="G2" s="93"/>
      <c r="H2" s="93"/>
      <c r="I2" s="93"/>
      <c r="J2" s="93"/>
      <c r="K2" s="93"/>
    </row>
    <row r="3" spans="1:14">
      <c r="B3" s="87" t="s">
        <v>117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4">
      <c r="B4" s="85" t="s">
        <v>118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4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4" ht="18.75">
      <c r="B6" s="89" t="s">
        <v>119</v>
      </c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4"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4">
      <c r="C8" s="2" t="s">
        <v>116</v>
      </c>
      <c r="G8" t="s">
        <v>120</v>
      </c>
    </row>
    <row r="9" spans="1:14" ht="15.75" thickBot="1">
      <c r="C9" t="s">
        <v>14</v>
      </c>
      <c r="D9" t="s">
        <v>192</v>
      </c>
      <c r="H9" s="13" t="s">
        <v>5</v>
      </c>
      <c r="I9">
        <v>11.1</v>
      </c>
      <c r="J9" s="3" t="s">
        <v>6</v>
      </c>
    </row>
    <row r="10" spans="1:14" ht="45.75" thickBot="1">
      <c r="A10" s="10" t="s">
        <v>22</v>
      </c>
      <c r="B10" s="9" t="s">
        <v>0</v>
      </c>
      <c r="C10" s="24" t="s">
        <v>1</v>
      </c>
      <c r="D10" s="24" t="s">
        <v>20</v>
      </c>
      <c r="E10" s="24" t="s">
        <v>3</v>
      </c>
      <c r="F10" s="24" t="s">
        <v>123</v>
      </c>
      <c r="G10" s="22" t="s">
        <v>124</v>
      </c>
      <c r="H10" s="10" t="s">
        <v>4</v>
      </c>
      <c r="I10" s="11" t="s">
        <v>7</v>
      </c>
      <c r="J10" s="10" t="s">
        <v>8</v>
      </c>
      <c r="K10" s="10" t="s">
        <v>200</v>
      </c>
      <c r="L10" s="10" t="s">
        <v>209</v>
      </c>
      <c r="M10" s="10" t="s">
        <v>207</v>
      </c>
      <c r="N10" s="10" t="s">
        <v>201</v>
      </c>
    </row>
    <row r="11" spans="1:14" ht="16.5" thickBot="1">
      <c r="A11" s="25">
        <v>1</v>
      </c>
      <c r="B11" s="55">
        <v>18</v>
      </c>
      <c r="C11" s="28" t="s">
        <v>42</v>
      </c>
      <c r="D11" s="28">
        <v>1993</v>
      </c>
      <c r="E11" s="28" t="s">
        <v>41</v>
      </c>
      <c r="F11" s="28"/>
      <c r="G11" s="28"/>
      <c r="H11" s="36">
        <v>2.9571759259259259E-2</v>
      </c>
      <c r="I11" s="29">
        <f>I$9/(HOUR(H11)+(MINUTE(H11)/60)+(SECOND(H11)/3600))</f>
        <v>15.639921722113504</v>
      </c>
      <c r="J11" s="30">
        <f t="shared" ref="J11:J19" si="0">H11-H$7</f>
        <v>2.9571759259259259E-2</v>
      </c>
      <c r="K11" s="25">
        <v>1</v>
      </c>
      <c r="L11" s="25"/>
      <c r="M11" s="25">
        <v>25</v>
      </c>
      <c r="N11" s="25"/>
    </row>
    <row r="12" spans="1:14" ht="48" thickBot="1">
      <c r="A12" s="25">
        <v>2</v>
      </c>
      <c r="B12" s="56">
        <v>12</v>
      </c>
      <c r="C12" s="28" t="s">
        <v>48</v>
      </c>
      <c r="D12" s="28">
        <v>1995</v>
      </c>
      <c r="E12" s="28" t="s">
        <v>211</v>
      </c>
      <c r="F12" s="28" t="s">
        <v>162</v>
      </c>
      <c r="G12" s="28" t="s">
        <v>163</v>
      </c>
      <c r="H12" s="31">
        <v>3.0208333333333334E-2</v>
      </c>
      <c r="I12" s="29">
        <f t="shared" ref="I12:I15" si="1">I$9/(HOUR(H12)+(MINUTE(H12)/60)+(SECOND(H12)/3600))</f>
        <v>15.310344827586206</v>
      </c>
      <c r="J12" s="30">
        <f t="shared" si="0"/>
        <v>3.0208333333333334E-2</v>
      </c>
      <c r="K12" s="25">
        <v>2</v>
      </c>
      <c r="L12" s="25">
        <v>1</v>
      </c>
      <c r="M12" s="25">
        <v>20</v>
      </c>
      <c r="N12" s="25">
        <v>25</v>
      </c>
    </row>
    <row r="13" spans="1:14" ht="48" thickBot="1">
      <c r="A13" s="25">
        <v>3</v>
      </c>
      <c r="B13" s="56">
        <v>13</v>
      </c>
      <c r="C13" s="28" t="s">
        <v>47</v>
      </c>
      <c r="D13" s="28">
        <v>1995</v>
      </c>
      <c r="E13" s="28" t="s">
        <v>161</v>
      </c>
      <c r="F13" s="28" t="s">
        <v>162</v>
      </c>
      <c r="G13" s="28" t="s">
        <v>163</v>
      </c>
      <c r="H13" s="31">
        <v>3.096064814814815E-2</v>
      </c>
      <c r="I13" s="29">
        <f t="shared" si="1"/>
        <v>14.938317757009347</v>
      </c>
      <c r="J13" s="35">
        <f t="shared" si="0"/>
        <v>3.096064814814815E-2</v>
      </c>
      <c r="K13" s="25">
        <v>3</v>
      </c>
      <c r="L13" s="25">
        <v>2</v>
      </c>
      <c r="M13" s="25">
        <v>16</v>
      </c>
      <c r="N13" s="25">
        <v>20</v>
      </c>
    </row>
    <row r="14" spans="1:14" ht="16.5" thickBot="1">
      <c r="A14" s="25">
        <v>4</v>
      </c>
      <c r="B14" s="56">
        <v>19</v>
      </c>
      <c r="C14" s="28" t="s">
        <v>40</v>
      </c>
      <c r="D14" s="28">
        <v>1993</v>
      </c>
      <c r="E14" s="28" t="s">
        <v>41</v>
      </c>
      <c r="F14" s="28"/>
      <c r="G14" s="28"/>
      <c r="H14" s="31">
        <v>3.1770833333333331E-2</v>
      </c>
      <c r="I14" s="29">
        <f t="shared" si="1"/>
        <v>14.557377049180328</v>
      </c>
      <c r="J14" s="35">
        <f t="shared" si="0"/>
        <v>3.1770833333333331E-2</v>
      </c>
      <c r="K14" s="25">
        <v>4</v>
      </c>
      <c r="L14" s="25"/>
      <c r="M14" s="25">
        <v>14</v>
      </c>
      <c r="N14" s="25"/>
    </row>
    <row r="15" spans="1:14" ht="16.5" thickBot="1">
      <c r="A15" s="25">
        <v>5</v>
      </c>
      <c r="B15" s="56">
        <v>8</v>
      </c>
      <c r="C15" s="28" t="s">
        <v>53</v>
      </c>
      <c r="D15" s="28">
        <v>1995</v>
      </c>
      <c r="E15" s="28" t="s">
        <v>125</v>
      </c>
      <c r="F15" s="28" t="s">
        <v>52</v>
      </c>
      <c r="G15" s="28"/>
      <c r="H15" s="31">
        <v>3.2037037037037037E-2</v>
      </c>
      <c r="I15" s="29">
        <f t="shared" si="1"/>
        <v>14.436416184971096</v>
      </c>
      <c r="J15" s="35">
        <f t="shared" si="0"/>
        <v>3.2037037037037037E-2</v>
      </c>
      <c r="K15" s="25">
        <v>5</v>
      </c>
      <c r="L15" s="25"/>
      <c r="M15" s="25"/>
      <c r="N15" s="25"/>
    </row>
    <row r="16" spans="1:14" ht="32.25" thickBot="1">
      <c r="A16" s="25">
        <v>6</v>
      </c>
      <c r="B16" s="56">
        <v>17</v>
      </c>
      <c r="C16" s="28" t="s">
        <v>43</v>
      </c>
      <c r="D16" s="28">
        <v>1996</v>
      </c>
      <c r="E16" s="28" t="s">
        <v>158</v>
      </c>
      <c r="F16" s="28"/>
      <c r="G16" s="28"/>
      <c r="H16" s="31">
        <v>3.3067129629629634E-2</v>
      </c>
      <c r="I16" s="29">
        <f>I$9/(HOUR(H16)+(MINUTE(H16)/60)+(SECOND(H16)/3600))</f>
        <v>13.986699334966747</v>
      </c>
      <c r="J16" s="35">
        <f t="shared" si="0"/>
        <v>3.3067129629629634E-2</v>
      </c>
      <c r="K16" s="25">
        <v>6</v>
      </c>
      <c r="L16" s="25"/>
      <c r="M16" s="25">
        <v>12</v>
      </c>
      <c r="N16" s="25"/>
    </row>
    <row r="17" spans="1:14" ht="32.25" thickBot="1">
      <c r="A17" s="25">
        <v>7</v>
      </c>
      <c r="B17" s="56">
        <v>15</v>
      </c>
      <c r="C17" s="28" t="s">
        <v>45</v>
      </c>
      <c r="D17" s="28">
        <v>1996</v>
      </c>
      <c r="E17" s="28" t="s">
        <v>160</v>
      </c>
      <c r="F17" s="28"/>
      <c r="G17" s="28"/>
      <c r="H17" s="31">
        <v>3.4236111111111113E-2</v>
      </c>
      <c r="I17" s="29">
        <f t="shared" ref="I17:I19" si="2">I$9/(HOUR(H17)+(MINUTE(H17)/60)+(SECOND(H17)/3600))</f>
        <v>13.509127789046653</v>
      </c>
      <c r="J17" s="35">
        <f t="shared" si="0"/>
        <v>3.4236111111111113E-2</v>
      </c>
      <c r="K17" s="25">
        <v>7</v>
      </c>
      <c r="L17" s="25"/>
      <c r="M17" s="25">
        <v>10</v>
      </c>
      <c r="N17" s="25"/>
    </row>
    <row r="18" spans="1:14" ht="16.5" thickBot="1">
      <c r="A18" s="25">
        <v>8</v>
      </c>
      <c r="B18" s="56">
        <v>9</v>
      </c>
      <c r="C18" s="28" t="s">
        <v>51</v>
      </c>
      <c r="D18" s="28">
        <v>1995</v>
      </c>
      <c r="E18" s="28" t="s">
        <v>125</v>
      </c>
      <c r="F18" s="28" t="s">
        <v>52</v>
      </c>
      <c r="G18" s="28"/>
      <c r="H18" s="31">
        <v>3.6122685185185181E-2</v>
      </c>
      <c r="I18" s="29">
        <f t="shared" si="2"/>
        <v>12.803588593399549</v>
      </c>
      <c r="J18" s="35">
        <f t="shared" si="0"/>
        <v>3.6122685185185181E-2</v>
      </c>
      <c r="K18" s="25">
        <v>8</v>
      </c>
      <c r="L18" s="25"/>
      <c r="M18" s="25"/>
      <c r="N18" s="25"/>
    </row>
    <row r="19" spans="1:14" ht="16.5" thickBot="1">
      <c r="A19" s="25">
        <v>9</v>
      </c>
      <c r="B19" s="56">
        <v>11</v>
      </c>
      <c r="C19" s="28" t="s">
        <v>49</v>
      </c>
      <c r="D19" s="28">
        <v>1994</v>
      </c>
      <c r="E19" s="28" t="s">
        <v>50</v>
      </c>
      <c r="F19" s="28"/>
      <c r="G19" s="28"/>
      <c r="H19" s="31">
        <v>3.7222222222222219E-2</v>
      </c>
      <c r="I19" s="29">
        <f t="shared" si="2"/>
        <v>12.425373134328359</v>
      </c>
      <c r="J19" s="35">
        <f t="shared" si="0"/>
        <v>3.7222222222222219E-2</v>
      </c>
      <c r="K19" s="25">
        <v>9</v>
      </c>
      <c r="L19" s="25"/>
      <c r="M19" s="25">
        <v>9</v>
      </c>
      <c r="N19" s="25"/>
    </row>
    <row r="21" spans="1:14">
      <c r="C21" t="s">
        <v>196</v>
      </c>
      <c r="H21" t="s">
        <v>197</v>
      </c>
    </row>
    <row r="23" spans="1:14">
      <c r="C23" t="s">
        <v>198</v>
      </c>
      <c r="H23" t="s">
        <v>199</v>
      </c>
    </row>
  </sheetData>
  <sortState ref="B11:H19">
    <sortCondition ref="H11:H19"/>
  </sortState>
  <mergeCells count="7">
    <mergeCell ref="B4:L4"/>
    <mergeCell ref="B5:L5"/>
    <mergeCell ref="B6:L6"/>
    <mergeCell ref="B7:L7"/>
    <mergeCell ref="B1:K1"/>
    <mergeCell ref="B2:K2"/>
    <mergeCell ref="B3:L3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topLeftCell="A4" workbookViewId="0">
      <selection activeCell="C20" sqref="C20:I22"/>
    </sheetView>
  </sheetViews>
  <sheetFormatPr defaultRowHeight="15"/>
  <cols>
    <col min="1" max="1" width="5" customWidth="1"/>
    <col min="2" max="2" width="3.28515625" customWidth="1"/>
    <col min="3" max="3" width="24.140625" customWidth="1"/>
    <col min="4" max="4" width="10.5703125" customWidth="1"/>
    <col min="5" max="5" width="15.140625" customWidth="1"/>
    <col min="6" max="6" width="12.42578125" customWidth="1"/>
    <col min="7" max="7" width="10.85546875" customWidth="1"/>
    <col min="8" max="8" width="7" customWidth="1"/>
    <col min="11" max="11" width="7.42578125" customWidth="1"/>
    <col min="12" max="12" width="6.85546875" customWidth="1"/>
  </cols>
  <sheetData>
    <row r="1" spans="1:12">
      <c r="B1" s="91" t="s">
        <v>10</v>
      </c>
      <c r="C1" s="92"/>
      <c r="D1" s="92"/>
      <c r="E1" s="92"/>
      <c r="F1" s="92"/>
      <c r="G1" s="92"/>
      <c r="H1" s="92"/>
      <c r="I1" s="92"/>
      <c r="J1" s="92"/>
      <c r="K1" s="92"/>
    </row>
    <row r="2" spans="1:12">
      <c r="B2" s="85" t="s">
        <v>11</v>
      </c>
      <c r="C2" s="93"/>
      <c r="D2" s="93"/>
      <c r="E2" s="93"/>
      <c r="F2" s="93"/>
      <c r="G2" s="93"/>
      <c r="H2" s="93"/>
      <c r="I2" s="93"/>
      <c r="J2" s="93"/>
      <c r="K2" s="93"/>
    </row>
    <row r="3" spans="1:12">
      <c r="B3" s="87" t="s">
        <v>117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>
      <c r="B4" s="85" t="s">
        <v>118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8.75">
      <c r="B6" s="89" t="s">
        <v>119</v>
      </c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>
      <c r="C8" s="2" t="s">
        <v>116</v>
      </c>
      <c r="G8" t="s">
        <v>120</v>
      </c>
    </row>
    <row r="9" spans="1:12">
      <c r="C9" t="s">
        <v>16</v>
      </c>
      <c r="D9" t="s">
        <v>191</v>
      </c>
      <c r="H9" s="13" t="s">
        <v>5</v>
      </c>
      <c r="I9">
        <v>11.1</v>
      </c>
      <c r="J9" s="3" t="s">
        <v>6</v>
      </c>
    </row>
    <row r="10" spans="1:12" ht="30">
      <c r="A10" s="22" t="s">
        <v>22</v>
      </c>
      <c r="B10" s="22" t="s">
        <v>0</v>
      </c>
      <c r="C10" s="22" t="s">
        <v>1</v>
      </c>
      <c r="D10" s="22" t="s">
        <v>20</v>
      </c>
      <c r="E10" s="22" t="s">
        <v>3</v>
      </c>
      <c r="F10" s="22" t="s">
        <v>21</v>
      </c>
      <c r="G10" s="22" t="s">
        <v>124</v>
      </c>
      <c r="H10" s="22" t="s">
        <v>4</v>
      </c>
      <c r="I10" s="37" t="s">
        <v>7</v>
      </c>
      <c r="J10" s="22" t="s">
        <v>8</v>
      </c>
      <c r="K10" s="22" t="s">
        <v>200</v>
      </c>
      <c r="L10" s="22" t="s">
        <v>207</v>
      </c>
    </row>
    <row r="11" spans="1:12" ht="15.75">
      <c r="A11" s="38">
        <v>1</v>
      </c>
      <c r="B11" s="38">
        <v>5</v>
      </c>
      <c r="C11" s="28" t="s">
        <v>64</v>
      </c>
      <c r="D11" s="28">
        <v>1988</v>
      </c>
      <c r="E11" s="28" t="s">
        <v>165</v>
      </c>
      <c r="F11" s="28"/>
      <c r="G11" s="28"/>
      <c r="H11" s="31">
        <v>2.7662037037037041E-2</v>
      </c>
      <c r="I11" s="39">
        <f>I$9/(HOUR(H11)+(MINUTE(H11)/60)+(SECOND(H11)/3600))</f>
        <v>16.719665271966527</v>
      </c>
      <c r="J11" s="35">
        <f t="shared" ref="J11:J15" si="0">H11-H$7</f>
        <v>2.7662037037037041E-2</v>
      </c>
      <c r="K11" s="38">
        <v>1</v>
      </c>
      <c r="L11" s="38">
        <v>25</v>
      </c>
    </row>
    <row r="12" spans="1:12" ht="15.75">
      <c r="A12" s="38">
        <v>2</v>
      </c>
      <c r="B12" s="38">
        <v>1</v>
      </c>
      <c r="C12" s="28" t="s">
        <v>66</v>
      </c>
      <c r="D12" s="28">
        <v>1984</v>
      </c>
      <c r="E12" s="28" t="s">
        <v>166</v>
      </c>
      <c r="F12" s="28"/>
      <c r="G12" s="28"/>
      <c r="H12" s="31">
        <v>2.9328703703703704E-2</v>
      </c>
      <c r="I12" s="39">
        <f t="shared" ref="I12:I16" si="1">I$9/(HOUR(H12)+(MINUTE(H12)/60)+(SECOND(H12)/3600))</f>
        <v>15.769534333070244</v>
      </c>
      <c r="J12" s="35">
        <f t="shared" si="0"/>
        <v>2.9328703703703704E-2</v>
      </c>
      <c r="K12" s="38">
        <v>2</v>
      </c>
      <c r="L12" s="38">
        <v>20</v>
      </c>
    </row>
    <row r="13" spans="1:12" ht="31.5">
      <c r="A13" s="38">
        <v>3</v>
      </c>
      <c r="B13" s="38">
        <v>11</v>
      </c>
      <c r="C13" s="28" t="s">
        <v>44</v>
      </c>
      <c r="D13" s="28">
        <v>1994</v>
      </c>
      <c r="E13" s="28" t="s">
        <v>159</v>
      </c>
      <c r="F13" s="28"/>
      <c r="G13" s="28"/>
      <c r="H13" s="31">
        <v>3.2245370370370369E-2</v>
      </c>
      <c r="I13" s="39">
        <f t="shared" si="1"/>
        <v>14.343144292893035</v>
      </c>
      <c r="J13" s="35">
        <f t="shared" si="0"/>
        <v>3.2245370370370369E-2</v>
      </c>
      <c r="K13" s="38">
        <v>3</v>
      </c>
      <c r="L13" s="38">
        <v>16</v>
      </c>
    </row>
    <row r="14" spans="1:12" ht="15.75">
      <c r="A14" s="38">
        <v>4</v>
      </c>
      <c r="B14" s="38">
        <v>6</v>
      </c>
      <c r="C14" s="28" t="s">
        <v>63</v>
      </c>
      <c r="D14" s="28">
        <v>1988</v>
      </c>
      <c r="E14" s="28" t="s">
        <v>164</v>
      </c>
      <c r="F14" s="28"/>
      <c r="G14" s="28"/>
      <c r="H14" s="31">
        <v>3.2546296296296295E-2</v>
      </c>
      <c r="I14" s="39">
        <f t="shared" si="1"/>
        <v>14.210526315789471</v>
      </c>
      <c r="J14" s="35">
        <f t="shared" si="0"/>
        <v>3.2546296296296295E-2</v>
      </c>
      <c r="K14" s="38">
        <v>4</v>
      </c>
      <c r="L14" s="38">
        <v>14</v>
      </c>
    </row>
    <row r="15" spans="1:12" ht="15.75">
      <c r="A15" s="38">
        <v>5</v>
      </c>
      <c r="B15" s="38">
        <v>2</v>
      </c>
      <c r="C15" s="28" t="s">
        <v>65</v>
      </c>
      <c r="D15" s="28">
        <v>1994</v>
      </c>
      <c r="E15" s="28" t="s">
        <v>46</v>
      </c>
      <c r="F15" s="28"/>
      <c r="G15" s="28"/>
      <c r="H15" s="31">
        <v>3.318287037037037E-2</v>
      </c>
      <c r="I15" s="39">
        <f t="shared" si="1"/>
        <v>13.937914196023717</v>
      </c>
      <c r="J15" s="35">
        <f t="shared" si="0"/>
        <v>3.318287037037037E-2</v>
      </c>
      <c r="K15" s="38">
        <v>5</v>
      </c>
      <c r="L15" s="38">
        <v>12</v>
      </c>
    </row>
    <row r="16" spans="1:12" ht="16.5" thickBot="1">
      <c r="A16" s="38">
        <v>6</v>
      </c>
      <c r="B16" s="32">
        <v>3</v>
      </c>
      <c r="C16" s="33" t="s">
        <v>67</v>
      </c>
      <c r="D16" s="33">
        <v>1993</v>
      </c>
      <c r="E16" s="34" t="s">
        <v>125</v>
      </c>
      <c r="F16" s="28" t="s">
        <v>52</v>
      </c>
      <c r="G16" s="28"/>
      <c r="H16" s="31">
        <v>3.4131944444444444E-2</v>
      </c>
      <c r="I16" s="39">
        <f t="shared" si="1"/>
        <v>13.550356052899289</v>
      </c>
      <c r="J16" s="35">
        <f>H16-'ж2 2день'!H$7</f>
        <v>3.4131944444444444E-2</v>
      </c>
      <c r="K16" s="38">
        <v>6</v>
      </c>
      <c r="L16" s="38"/>
    </row>
    <row r="18" spans="3:8" ht="15.75">
      <c r="C18" s="57" t="s">
        <v>212</v>
      </c>
    </row>
    <row r="20" spans="3:8">
      <c r="C20" t="s">
        <v>196</v>
      </c>
      <c r="H20" t="s">
        <v>197</v>
      </c>
    </row>
    <row r="22" spans="3:8">
      <c r="C22" t="s">
        <v>198</v>
      </c>
      <c r="H22" t="s">
        <v>199</v>
      </c>
    </row>
  </sheetData>
  <sortState ref="B11:H16">
    <sortCondition ref="H11:H16"/>
  </sortState>
  <mergeCells count="7">
    <mergeCell ref="B4:L4"/>
    <mergeCell ref="B5:L5"/>
    <mergeCell ref="B6:L6"/>
    <mergeCell ref="B7:L7"/>
    <mergeCell ref="B1:K1"/>
    <mergeCell ref="B2:K2"/>
    <mergeCell ref="B3:L3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4"/>
  <sheetViews>
    <sheetView tabSelected="1" topLeftCell="A94" zoomScaleNormal="100" workbookViewId="0">
      <selection activeCell="D101" sqref="D101"/>
    </sheetView>
  </sheetViews>
  <sheetFormatPr defaultRowHeight="15"/>
  <cols>
    <col min="1" max="1" width="4.5703125" customWidth="1"/>
    <col min="2" max="2" width="21" customWidth="1"/>
    <col min="3" max="3" width="8" style="69" customWidth="1"/>
    <col min="4" max="4" width="11" style="69" customWidth="1"/>
    <col min="5" max="5" width="9.28515625" style="69" customWidth="1"/>
    <col min="6" max="6" width="8.5703125" style="69" customWidth="1"/>
    <col min="7" max="7" width="6.5703125" customWidth="1"/>
    <col min="8" max="8" width="7" customWidth="1"/>
    <col min="9" max="9" width="7.5703125" customWidth="1"/>
    <col min="10" max="10" width="6.42578125" customWidth="1"/>
    <col min="11" max="11" width="5.42578125" customWidth="1"/>
  </cols>
  <sheetData>
    <row r="1" spans="1:11">
      <c r="A1" s="91" t="s">
        <v>117</v>
      </c>
      <c r="B1" s="92"/>
      <c r="C1" s="92"/>
      <c r="D1" s="92"/>
      <c r="E1" s="92"/>
      <c r="F1" s="92"/>
      <c r="G1" s="92"/>
      <c r="H1" s="92"/>
      <c r="I1" s="92"/>
      <c r="J1" s="92"/>
    </row>
    <row r="2" spans="1:11">
      <c r="A2" s="85" t="s">
        <v>231</v>
      </c>
      <c r="B2" s="93"/>
      <c r="C2" s="93"/>
      <c r="D2" s="93"/>
      <c r="E2" s="93"/>
      <c r="F2" s="93"/>
      <c r="G2" s="93"/>
      <c r="H2" s="93"/>
      <c r="I2" s="93"/>
      <c r="J2" s="93"/>
    </row>
    <row r="3" spans="1:11">
      <c r="A3" s="85" t="s">
        <v>235</v>
      </c>
      <c r="B3" s="93"/>
      <c r="C3" s="93"/>
      <c r="D3" s="93"/>
      <c r="E3" s="93"/>
      <c r="F3" s="93"/>
      <c r="G3" s="93"/>
      <c r="H3" s="93"/>
      <c r="I3" s="93"/>
      <c r="J3" s="93"/>
      <c r="K3" s="45"/>
    </row>
    <row r="4" spans="1:11" ht="15.75">
      <c r="A4" s="94" t="s">
        <v>220</v>
      </c>
      <c r="B4" s="93"/>
      <c r="C4" s="93"/>
      <c r="D4" s="93"/>
      <c r="E4" s="93"/>
      <c r="F4" s="93"/>
      <c r="G4" s="93"/>
      <c r="H4" s="93"/>
      <c r="I4" s="93"/>
      <c r="J4" s="93"/>
      <c r="K4" s="44"/>
    </row>
    <row r="5" spans="1:11">
      <c r="B5" t="s">
        <v>228</v>
      </c>
      <c r="C5"/>
      <c r="D5"/>
      <c r="E5"/>
      <c r="F5"/>
      <c r="K5" s="44"/>
    </row>
    <row r="6" spans="1:11" ht="18.75" customHeight="1">
      <c r="B6" s="2" t="s">
        <v>116</v>
      </c>
      <c r="C6"/>
      <c r="D6"/>
      <c r="E6"/>
      <c r="F6" t="s">
        <v>237</v>
      </c>
    </row>
    <row r="7" spans="1:11" ht="16.5" thickBot="1">
      <c r="B7" s="95" t="s">
        <v>17</v>
      </c>
      <c r="C7" s="95" t="s">
        <v>219</v>
      </c>
      <c r="D7" s="95"/>
      <c r="G7" s="13" t="s">
        <v>5</v>
      </c>
      <c r="H7">
        <v>18.5</v>
      </c>
      <c r="I7" s="3" t="s">
        <v>6</v>
      </c>
    </row>
    <row r="8" spans="1:11" ht="30.75" thickBot="1">
      <c r="A8" s="9" t="s">
        <v>0</v>
      </c>
      <c r="B8" s="10" t="s">
        <v>1</v>
      </c>
      <c r="C8" s="72" t="s">
        <v>2</v>
      </c>
      <c r="D8" s="72" t="s">
        <v>3</v>
      </c>
      <c r="E8" s="72" t="s">
        <v>123</v>
      </c>
      <c r="F8" s="72" t="s">
        <v>167</v>
      </c>
      <c r="G8" s="72" t="s">
        <v>4</v>
      </c>
      <c r="H8" s="11" t="s">
        <v>7</v>
      </c>
      <c r="I8" s="10" t="s">
        <v>8</v>
      </c>
      <c r="J8" s="10" t="s">
        <v>22</v>
      </c>
      <c r="K8" s="73" t="s">
        <v>218</v>
      </c>
    </row>
    <row r="9" spans="1:11" ht="16.5" thickBot="1">
      <c r="A9" s="56">
        <v>96</v>
      </c>
      <c r="B9" s="70" t="s">
        <v>73</v>
      </c>
      <c r="C9" s="71">
        <v>1989</v>
      </c>
      <c r="D9" s="71" t="s">
        <v>232</v>
      </c>
      <c r="E9" s="71" t="s">
        <v>147</v>
      </c>
      <c r="F9" s="71" t="s">
        <v>68</v>
      </c>
      <c r="G9" s="36">
        <v>3.5416666666666666E-2</v>
      </c>
      <c r="H9" s="29">
        <f>H$7/(HOUR(G9)+(MINUTE(G9)/60)+(SECOND(G9)/3600))</f>
        <v>21.764705882352942</v>
      </c>
      <c r="I9" s="30">
        <f>G9-G$9</f>
        <v>0</v>
      </c>
      <c r="J9" s="32">
        <v>1</v>
      </c>
      <c r="K9" s="32">
        <v>25</v>
      </c>
    </row>
    <row r="10" spans="1:11" ht="16.5" thickBot="1">
      <c r="A10" s="55">
        <v>98</v>
      </c>
      <c r="B10" s="28" t="s">
        <v>75</v>
      </c>
      <c r="C10" s="68">
        <v>1986</v>
      </c>
      <c r="D10" s="68" t="s">
        <v>232</v>
      </c>
      <c r="E10" s="68" t="s">
        <v>147</v>
      </c>
      <c r="F10" s="68" t="s">
        <v>68</v>
      </c>
      <c r="G10" s="31">
        <v>3.7037037037037042E-2</v>
      </c>
      <c r="H10" s="29">
        <f t="shared" ref="H10:H16" si="0">H$7/(HOUR(G10)+(MINUTE(G10)/60)+(SECOND(G10)/3600))</f>
        <v>20.8125</v>
      </c>
      <c r="I10" s="30">
        <f t="shared" ref="I10:I16" si="1">G10-G$9</f>
        <v>1.6203703703703762E-3</v>
      </c>
      <c r="J10" s="25">
        <v>2</v>
      </c>
      <c r="K10" s="25">
        <v>20</v>
      </c>
    </row>
    <row r="11" spans="1:11" ht="19.5" customHeight="1" thickBot="1">
      <c r="A11" s="56">
        <v>95</v>
      </c>
      <c r="B11" s="28" t="s">
        <v>72</v>
      </c>
      <c r="C11" s="68">
        <v>1983</v>
      </c>
      <c r="D11" s="68" t="s">
        <v>32</v>
      </c>
      <c r="E11" s="68"/>
      <c r="F11" s="68" t="s">
        <v>128</v>
      </c>
      <c r="G11" s="31">
        <v>4.1157407407407406E-2</v>
      </c>
      <c r="H11" s="29">
        <f t="shared" si="0"/>
        <v>18.728908886389203</v>
      </c>
      <c r="I11" s="30">
        <f t="shared" si="1"/>
        <v>5.7407407407407407E-3</v>
      </c>
      <c r="J11" s="32">
        <v>3</v>
      </c>
      <c r="K11" s="25">
        <v>16</v>
      </c>
    </row>
    <row r="12" spans="1:11" ht="21" customHeight="1" thickBot="1">
      <c r="A12" s="56">
        <v>94</v>
      </c>
      <c r="B12" s="28" t="s">
        <v>71</v>
      </c>
      <c r="C12" s="68">
        <v>1985</v>
      </c>
      <c r="D12" s="68" t="s">
        <v>32</v>
      </c>
      <c r="E12" s="68"/>
      <c r="F12" s="68" t="s">
        <v>128</v>
      </c>
      <c r="G12" s="31">
        <v>4.1608796296296297E-2</v>
      </c>
      <c r="H12" s="29">
        <f t="shared" si="0"/>
        <v>18.525730180806679</v>
      </c>
      <c r="I12" s="30">
        <f t="shared" si="1"/>
        <v>6.1921296296296308E-3</v>
      </c>
      <c r="J12" s="25">
        <v>4</v>
      </c>
      <c r="K12" s="25">
        <v>14</v>
      </c>
    </row>
    <row r="13" spans="1:11" ht="17.25" customHeight="1" thickBot="1">
      <c r="A13" s="56">
        <v>97</v>
      </c>
      <c r="B13" s="28" t="s">
        <v>74</v>
      </c>
      <c r="C13" s="68">
        <v>1992</v>
      </c>
      <c r="D13" s="68" t="s">
        <v>232</v>
      </c>
      <c r="E13" s="68" t="s">
        <v>147</v>
      </c>
      <c r="F13" s="68" t="s">
        <v>68</v>
      </c>
      <c r="G13" s="31">
        <v>4.1990740740740745E-2</v>
      </c>
      <c r="H13" s="29">
        <f t="shared" si="0"/>
        <v>18.357221609702314</v>
      </c>
      <c r="I13" s="30">
        <f t="shared" si="1"/>
        <v>6.5740740740740794E-3</v>
      </c>
      <c r="J13" s="32">
        <v>5</v>
      </c>
      <c r="K13" s="25">
        <v>12</v>
      </c>
    </row>
    <row r="14" spans="1:11" ht="18" customHeight="1" thickBot="1">
      <c r="A14" s="56">
        <v>92</v>
      </c>
      <c r="B14" s="28" t="s">
        <v>70</v>
      </c>
      <c r="C14" s="68">
        <v>1990</v>
      </c>
      <c r="D14" s="68" t="s">
        <v>32</v>
      </c>
      <c r="E14" s="68"/>
      <c r="F14" s="68" t="s">
        <v>128</v>
      </c>
      <c r="G14" s="31">
        <v>4.2939814814814813E-2</v>
      </c>
      <c r="H14" s="29">
        <f t="shared" si="0"/>
        <v>17.951482479784367</v>
      </c>
      <c r="I14" s="30">
        <f t="shared" si="1"/>
        <v>7.5231481481481469E-3</v>
      </c>
      <c r="J14" s="25">
        <v>6</v>
      </c>
      <c r="K14" s="25">
        <v>10</v>
      </c>
    </row>
    <row r="15" spans="1:11" ht="20.25" customHeight="1" thickBot="1">
      <c r="A15" s="56">
        <v>90</v>
      </c>
      <c r="B15" s="28" t="s">
        <v>168</v>
      </c>
      <c r="C15" s="68">
        <v>1984</v>
      </c>
      <c r="D15" s="68" t="s">
        <v>32</v>
      </c>
      <c r="E15" s="68"/>
      <c r="F15" s="68" t="s">
        <v>128</v>
      </c>
      <c r="G15" s="31">
        <v>4.5462962962962962E-2</v>
      </c>
      <c r="H15" s="29">
        <f t="shared" si="0"/>
        <v>16.95519348268839</v>
      </c>
      <c r="I15" s="30">
        <f t="shared" si="1"/>
        <v>1.0046296296296296E-2</v>
      </c>
      <c r="J15" s="32">
        <v>7</v>
      </c>
      <c r="K15" s="25">
        <v>9</v>
      </c>
    </row>
    <row r="16" spans="1:11" ht="16.5" thickBot="1">
      <c r="A16" s="56">
        <v>89</v>
      </c>
      <c r="B16" s="28" t="s">
        <v>69</v>
      </c>
      <c r="C16" s="68">
        <v>1984</v>
      </c>
      <c r="D16" s="68" t="s">
        <v>32</v>
      </c>
      <c r="E16" s="68"/>
      <c r="F16" s="68" t="s">
        <v>128</v>
      </c>
      <c r="G16" s="31">
        <v>4.6516203703703705E-2</v>
      </c>
      <c r="H16" s="29">
        <f t="shared" si="0"/>
        <v>16.571286389649167</v>
      </c>
      <c r="I16" s="30">
        <f t="shared" si="1"/>
        <v>1.109953703703704E-2</v>
      </c>
      <c r="J16" s="25">
        <v>8</v>
      </c>
      <c r="K16" s="25">
        <v>8</v>
      </c>
    </row>
    <row r="18" spans="1:11" ht="15.75">
      <c r="B18" s="47" t="s">
        <v>215</v>
      </c>
    </row>
    <row r="20" spans="1:11" ht="16.5" thickBot="1">
      <c r="B20" s="95" t="s">
        <v>13</v>
      </c>
      <c r="C20" s="95" t="s">
        <v>189</v>
      </c>
      <c r="D20" s="95"/>
      <c r="E20"/>
      <c r="F20"/>
      <c r="G20" s="13" t="s">
        <v>5</v>
      </c>
      <c r="H20">
        <v>14.8</v>
      </c>
      <c r="I20" s="3" t="s">
        <v>6</v>
      </c>
    </row>
    <row r="21" spans="1:11" ht="45.75" thickBot="1">
      <c r="A21" s="9" t="s">
        <v>0</v>
      </c>
      <c r="B21" s="10" t="s">
        <v>1</v>
      </c>
      <c r="C21" s="10" t="s">
        <v>20</v>
      </c>
      <c r="D21" s="72" t="s">
        <v>3</v>
      </c>
      <c r="E21" s="80" t="s">
        <v>171</v>
      </c>
      <c r="F21" s="81" t="s">
        <v>124</v>
      </c>
      <c r="G21" s="72" t="s">
        <v>4</v>
      </c>
      <c r="H21" s="11" t="s">
        <v>7</v>
      </c>
      <c r="I21" s="10" t="s">
        <v>8</v>
      </c>
      <c r="J21" s="10" t="s">
        <v>208</v>
      </c>
      <c r="K21" s="10" t="s">
        <v>224</v>
      </c>
    </row>
    <row r="22" spans="1:11" ht="23.25" thickBot="1">
      <c r="A22" s="56">
        <v>66</v>
      </c>
      <c r="B22" s="28" t="s">
        <v>92</v>
      </c>
      <c r="C22" s="68">
        <v>1994</v>
      </c>
      <c r="D22" s="68" t="s">
        <v>39</v>
      </c>
      <c r="E22" s="68" t="s">
        <v>178</v>
      </c>
      <c r="F22" s="68" t="s">
        <v>181</v>
      </c>
      <c r="G22" s="31">
        <v>3.1134259259259261E-2</v>
      </c>
      <c r="H22" s="29">
        <f>H$20/(HOUR(G22)+(MINUTE(G22)/60)+(SECOND(G22)/3600))</f>
        <v>19.806691449814132</v>
      </c>
      <c r="I22" s="30">
        <f>G22-G$22</f>
        <v>0</v>
      </c>
      <c r="J22" s="25">
        <v>1</v>
      </c>
      <c r="K22" s="25">
        <v>25</v>
      </c>
    </row>
    <row r="23" spans="1:11" ht="24.75" customHeight="1" thickBot="1">
      <c r="A23" s="56">
        <v>65</v>
      </c>
      <c r="B23" s="66" t="s">
        <v>91</v>
      </c>
      <c r="C23" s="68">
        <v>1995</v>
      </c>
      <c r="D23" s="68" t="s">
        <v>233</v>
      </c>
      <c r="E23" s="68" t="s">
        <v>178</v>
      </c>
      <c r="F23" s="68" t="s">
        <v>179</v>
      </c>
      <c r="G23" s="31">
        <v>3.1782407407407405E-2</v>
      </c>
      <c r="H23" s="29">
        <f t="shared" ref="H23:H29" si="2">H$20/(HOUR(G23)+(MINUTE(G23)/60)+(SECOND(G23)/3600))</f>
        <v>19.402767662053897</v>
      </c>
      <c r="I23" s="30">
        <f t="shared" ref="I23:I29" si="3">G23-G$22</f>
        <v>6.4814814814814423E-4</v>
      </c>
      <c r="J23" s="25">
        <v>2</v>
      </c>
      <c r="K23" s="25">
        <v>20</v>
      </c>
    </row>
    <row r="24" spans="1:11" ht="32.25" thickBot="1">
      <c r="A24" s="56">
        <v>70</v>
      </c>
      <c r="B24" s="28" t="s">
        <v>95</v>
      </c>
      <c r="C24" s="68">
        <v>1995</v>
      </c>
      <c r="D24" s="68" t="s">
        <v>230</v>
      </c>
      <c r="E24" s="68" t="s">
        <v>184</v>
      </c>
      <c r="F24" s="68" t="s">
        <v>68</v>
      </c>
      <c r="G24" s="31">
        <v>3.3217592592592597E-2</v>
      </c>
      <c r="H24" s="29">
        <f t="shared" si="2"/>
        <v>18.564459930313593</v>
      </c>
      <c r="I24" s="30">
        <f t="shared" si="3"/>
        <v>2.0833333333333363E-3</v>
      </c>
      <c r="J24" s="25">
        <v>3</v>
      </c>
      <c r="K24" s="25">
        <v>16</v>
      </c>
    </row>
    <row r="25" spans="1:11" ht="32.25" thickBot="1">
      <c r="A25" s="56">
        <v>68</v>
      </c>
      <c r="B25" s="28" t="s">
        <v>93</v>
      </c>
      <c r="C25" s="68">
        <v>1994</v>
      </c>
      <c r="D25" s="68" t="s">
        <v>229</v>
      </c>
      <c r="E25" s="68" t="s">
        <v>178</v>
      </c>
      <c r="F25" s="68" t="s">
        <v>181</v>
      </c>
      <c r="G25" s="31">
        <v>3.622685185185185E-2</v>
      </c>
      <c r="H25" s="29">
        <f t="shared" si="2"/>
        <v>17.022364217252395</v>
      </c>
      <c r="I25" s="30">
        <f t="shared" si="3"/>
        <v>5.0925925925925895E-3</v>
      </c>
      <c r="J25" s="25">
        <v>4</v>
      </c>
      <c r="K25" s="25">
        <v>14</v>
      </c>
    </row>
    <row r="26" spans="1:11" ht="23.25" thickBot="1">
      <c r="A26" s="56">
        <v>50</v>
      </c>
      <c r="B26" s="28" t="s">
        <v>79</v>
      </c>
      <c r="C26" s="68">
        <v>1995</v>
      </c>
      <c r="D26" s="68" t="s">
        <v>230</v>
      </c>
      <c r="E26" s="68" t="s">
        <v>175</v>
      </c>
      <c r="F26" s="68" t="s">
        <v>68</v>
      </c>
      <c r="G26" s="31">
        <v>3.6736111111111108E-2</v>
      </c>
      <c r="H26" s="29">
        <f t="shared" si="2"/>
        <v>16.786389413988658</v>
      </c>
      <c r="I26" s="30">
        <f t="shared" si="3"/>
        <v>5.6018518518518474E-3</v>
      </c>
      <c r="J26" s="25">
        <v>5</v>
      </c>
      <c r="K26" s="25">
        <v>12</v>
      </c>
    </row>
    <row r="27" spans="1:11" ht="16.5" thickBot="1">
      <c r="A27" s="56">
        <v>52</v>
      </c>
      <c r="B27" s="28" t="s">
        <v>81</v>
      </c>
      <c r="C27" s="68">
        <v>1995</v>
      </c>
      <c r="D27" s="68" t="s">
        <v>234</v>
      </c>
      <c r="E27" s="68" t="s">
        <v>147</v>
      </c>
      <c r="F27" s="68" t="s">
        <v>68</v>
      </c>
      <c r="G27" s="31">
        <v>3.6805555555555557E-2</v>
      </c>
      <c r="H27" s="29">
        <f t="shared" si="2"/>
        <v>16.754716981132077</v>
      </c>
      <c r="I27" s="30">
        <f t="shared" si="3"/>
        <v>5.6712962962962958E-3</v>
      </c>
      <c r="J27" s="25">
        <v>6</v>
      </c>
      <c r="K27" s="25">
        <v>10</v>
      </c>
    </row>
    <row r="28" spans="1:11" ht="23.25" thickBot="1">
      <c r="A28" s="56">
        <v>49</v>
      </c>
      <c r="B28" s="28" t="s">
        <v>78</v>
      </c>
      <c r="C28" s="68">
        <v>1995</v>
      </c>
      <c r="D28" s="68" t="s">
        <v>230</v>
      </c>
      <c r="E28" s="68" t="s">
        <v>175</v>
      </c>
      <c r="F28" s="68" t="s">
        <v>68</v>
      </c>
      <c r="G28" s="31">
        <v>3.6921296296296292E-2</v>
      </c>
      <c r="H28" s="29">
        <f t="shared" si="2"/>
        <v>16.702194357366771</v>
      </c>
      <c r="I28" s="30">
        <f t="shared" si="3"/>
        <v>5.7870370370370315E-3</v>
      </c>
      <c r="J28" s="25">
        <v>7</v>
      </c>
      <c r="K28" s="25">
        <v>9</v>
      </c>
    </row>
    <row r="29" spans="1:11" ht="16.5" thickBot="1">
      <c r="A29" s="56">
        <v>47</v>
      </c>
      <c r="B29" s="28" t="s">
        <v>172</v>
      </c>
      <c r="C29" s="68">
        <v>1993</v>
      </c>
      <c r="D29" s="68" t="s">
        <v>39</v>
      </c>
      <c r="E29" s="68" t="s">
        <v>127</v>
      </c>
      <c r="F29" s="68" t="s">
        <v>128</v>
      </c>
      <c r="G29" s="31">
        <v>3.9756944444444449E-2</v>
      </c>
      <c r="H29" s="29">
        <f t="shared" si="2"/>
        <v>15.510917030567688</v>
      </c>
      <c r="I29" s="30">
        <f t="shared" si="3"/>
        <v>8.6226851851851881E-3</v>
      </c>
      <c r="J29" s="25">
        <v>8</v>
      </c>
      <c r="K29" s="25">
        <v>8</v>
      </c>
    </row>
    <row r="30" spans="1:11">
      <c r="C30"/>
      <c r="D30"/>
      <c r="E30"/>
      <c r="F30"/>
    </row>
    <row r="31" spans="1:11" ht="15.75">
      <c r="B31" s="47" t="s">
        <v>213</v>
      </c>
      <c r="C31"/>
      <c r="D31"/>
      <c r="E31"/>
      <c r="F31"/>
    </row>
    <row r="33" spans="1:11">
      <c r="B33" t="s">
        <v>221</v>
      </c>
      <c r="C33"/>
      <c r="D33"/>
      <c r="E33"/>
      <c r="F33"/>
      <c r="H33" t="s">
        <v>197</v>
      </c>
    </row>
    <row r="34" spans="1:11">
      <c r="C34"/>
      <c r="D34"/>
      <c r="E34"/>
      <c r="F34"/>
    </row>
    <row r="35" spans="1:11">
      <c r="B35" t="s">
        <v>222</v>
      </c>
      <c r="C35"/>
      <c r="D35"/>
      <c r="E35"/>
      <c r="F35"/>
      <c r="H35" t="s">
        <v>199</v>
      </c>
    </row>
    <row r="36" spans="1:11">
      <c r="C36"/>
      <c r="D36"/>
      <c r="E36"/>
      <c r="F36"/>
    </row>
    <row r="37" spans="1:11">
      <c r="C37"/>
      <c r="D37"/>
      <c r="E37"/>
      <c r="F37"/>
    </row>
    <row r="38" spans="1:11">
      <c r="C38"/>
      <c r="D38"/>
      <c r="E38"/>
      <c r="F38"/>
    </row>
    <row r="39" spans="1:11">
      <c r="C39"/>
      <c r="D39"/>
      <c r="E39"/>
      <c r="F39"/>
    </row>
    <row r="40" spans="1:11">
      <c r="C40"/>
      <c r="D40"/>
      <c r="E40"/>
      <c r="F40"/>
    </row>
    <row r="41" spans="1:11">
      <c r="C41"/>
      <c r="D41"/>
      <c r="E41"/>
      <c r="F41"/>
    </row>
    <row r="42" spans="1:11">
      <c r="C42"/>
      <c r="D42"/>
      <c r="E42"/>
      <c r="F42"/>
    </row>
    <row r="43" spans="1:11">
      <c r="C43"/>
      <c r="D43"/>
      <c r="E43"/>
      <c r="F43"/>
    </row>
    <row r="44" spans="1:11">
      <c r="C44"/>
      <c r="D44"/>
      <c r="E44"/>
      <c r="F44"/>
      <c r="J44" t="s">
        <v>236</v>
      </c>
      <c r="K44">
        <v>1</v>
      </c>
    </row>
    <row r="45" spans="1:11">
      <c r="B45" t="s">
        <v>223</v>
      </c>
    </row>
    <row r="46" spans="1:11">
      <c r="B46" s="2" t="s">
        <v>116</v>
      </c>
      <c r="C46"/>
      <c r="D46"/>
      <c r="E46"/>
      <c r="F46" t="s">
        <v>237</v>
      </c>
    </row>
    <row r="47" spans="1:11" ht="16.5" thickBot="1">
      <c r="B47" s="95" t="s">
        <v>14</v>
      </c>
      <c r="C47" s="95" t="s">
        <v>192</v>
      </c>
      <c r="D47" s="95"/>
      <c r="E47" s="95"/>
      <c r="F47"/>
      <c r="G47" s="13" t="s">
        <v>5</v>
      </c>
      <c r="H47">
        <v>11.1</v>
      </c>
      <c r="I47" s="3" t="s">
        <v>6</v>
      </c>
    </row>
    <row r="48" spans="1:11" ht="45.75" thickBot="1">
      <c r="A48" s="9" t="s">
        <v>0</v>
      </c>
      <c r="B48" s="24" t="s">
        <v>1</v>
      </c>
      <c r="C48" s="24" t="s">
        <v>20</v>
      </c>
      <c r="D48" s="80" t="s">
        <v>3</v>
      </c>
      <c r="E48" s="80" t="s">
        <v>123</v>
      </c>
      <c r="F48" s="81" t="s">
        <v>124</v>
      </c>
      <c r="G48" s="72" t="s">
        <v>4</v>
      </c>
      <c r="H48" s="11" t="s">
        <v>7</v>
      </c>
      <c r="I48" s="10" t="s">
        <v>8</v>
      </c>
      <c r="J48" s="10" t="s">
        <v>208</v>
      </c>
      <c r="K48" s="10" t="s">
        <v>218</v>
      </c>
    </row>
    <row r="49" spans="1:11" ht="23.25" thickBot="1">
      <c r="A49" s="56">
        <v>12</v>
      </c>
      <c r="B49" s="67" t="s">
        <v>48</v>
      </c>
      <c r="C49" s="68">
        <v>1995</v>
      </c>
      <c r="D49" s="68" t="s">
        <v>230</v>
      </c>
      <c r="E49" s="68" t="s">
        <v>162</v>
      </c>
      <c r="F49" s="68" t="s">
        <v>163</v>
      </c>
      <c r="G49" s="31">
        <v>3.0208333333333334E-2</v>
      </c>
      <c r="H49" s="29">
        <f t="shared" ref="H49:H50" si="4">H$47/(HOUR(G49)+(MINUTE(G49)/60)+(SECOND(G49)/3600))</f>
        <v>15.310344827586206</v>
      </c>
      <c r="I49" s="30">
        <f>G49-G$49</f>
        <v>0</v>
      </c>
      <c r="J49" s="25">
        <v>1</v>
      </c>
      <c r="K49" s="25">
        <v>25</v>
      </c>
    </row>
    <row r="50" spans="1:11" ht="32.25" thickBot="1">
      <c r="A50" s="56">
        <v>13</v>
      </c>
      <c r="B50" s="28" t="s">
        <v>47</v>
      </c>
      <c r="C50" s="68">
        <v>1995</v>
      </c>
      <c r="D50" s="68" t="s">
        <v>230</v>
      </c>
      <c r="E50" s="68" t="s">
        <v>162</v>
      </c>
      <c r="F50" s="68" t="s">
        <v>163</v>
      </c>
      <c r="G50" s="31">
        <v>3.096064814814815E-2</v>
      </c>
      <c r="H50" s="29">
        <f t="shared" si="4"/>
        <v>14.938317757009347</v>
      </c>
      <c r="I50" s="30">
        <f>G50-G$49</f>
        <v>7.5231481481481677E-4</v>
      </c>
      <c r="J50" s="25">
        <v>2</v>
      </c>
      <c r="K50" s="25">
        <v>20</v>
      </c>
    </row>
    <row r="51" spans="1:11" ht="15.75">
      <c r="A51" s="59"/>
      <c r="B51" s="74"/>
      <c r="C51" s="75"/>
      <c r="D51" s="75"/>
      <c r="E51" s="75"/>
      <c r="F51" s="75"/>
      <c r="G51" s="76"/>
      <c r="H51" s="77"/>
      <c r="I51" s="78"/>
      <c r="J51" s="59"/>
      <c r="K51" s="59"/>
    </row>
    <row r="52" spans="1:11" ht="16.5" thickBot="1">
      <c r="B52" s="95" t="s">
        <v>12</v>
      </c>
      <c r="C52" s="95" t="s">
        <v>194</v>
      </c>
      <c r="D52" s="95"/>
      <c r="E52" s="95"/>
      <c r="F52"/>
      <c r="G52" s="13" t="s">
        <v>5</v>
      </c>
      <c r="H52" s="2">
        <v>11.1</v>
      </c>
      <c r="I52" s="14" t="s">
        <v>6</v>
      </c>
    </row>
    <row r="53" spans="1:11" ht="45.75" thickBot="1">
      <c r="A53" s="9" t="s">
        <v>0</v>
      </c>
      <c r="B53" s="24" t="s">
        <v>1</v>
      </c>
      <c r="C53" s="24" t="s">
        <v>20</v>
      </c>
      <c r="D53" s="82" t="s">
        <v>3</v>
      </c>
      <c r="E53" s="83" t="s">
        <v>123</v>
      </c>
      <c r="F53" s="81" t="s">
        <v>124</v>
      </c>
      <c r="G53" s="72" t="s">
        <v>4</v>
      </c>
      <c r="H53" s="11" t="s">
        <v>7</v>
      </c>
      <c r="I53" s="10" t="s">
        <v>8</v>
      </c>
      <c r="J53" s="10" t="s">
        <v>208</v>
      </c>
      <c r="K53" s="10" t="s">
        <v>218</v>
      </c>
    </row>
    <row r="54" spans="1:11" ht="16.5" thickBot="1">
      <c r="A54" s="56">
        <v>37</v>
      </c>
      <c r="B54" s="66" t="s">
        <v>146</v>
      </c>
      <c r="C54" s="68">
        <v>1996</v>
      </c>
      <c r="D54" s="68" t="s">
        <v>230</v>
      </c>
      <c r="E54" s="68" t="s">
        <v>147</v>
      </c>
      <c r="F54" s="68" t="s">
        <v>68</v>
      </c>
      <c r="G54" s="31">
        <v>2.5405092592592594E-2</v>
      </c>
      <c r="H54" s="29">
        <f>H$52/(HOUR(G54)+(MINUTE(G54)/60)+(SECOND(G54)/3600))</f>
        <v>18.205011389521641</v>
      </c>
      <c r="I54" s="30">
        <f>G54-G$54</f>
        <v>0</v>
      </c>
      <c r="J54" s="25">
        <v>1</v>
      </c>
      <c r="K54" s="25">
        <v>25</v>
      </c>
    </row>
    <row r="55" spans="1:11" ht="16.5" thickBot="1">
      <c r="A55" s="56">
        <v>35</v>
      </c>
      <c r="B55" s="66" t="s">
        <v>143</v>
      </c>
      <c r="C55" s="68">
        <v>1996</v>
      </c>
      <c r="D55" s="68" t="s">
        <v>115</v>
      </c>
      <c r="E55" s="68" t="s">
        <v>127</v>
      </c>
      <c r="F55" s="68" t="s">
        <v>128</v>
      </c>
      <c r="G55" s="31">
        <v>2.7141203703703706E-2</v>
      </c>
      <c r="H55" s="29">
        <f t="shared" ref="H55:H74" si="5">H$52/(HOUR(G55)+(MINUTE(G55)/60)+(SECOND(G55)/3600))</f>
        <v>17.04051172707889</v>
      </c>
      <c r="I55" s="30">
        <f t="shared" ref="I55:I74" si="6">G55-G$54</f>
        <v>1.7361111111111119E-3</v>
      </c>
      <c r="J55" s="25">
        <v>2</v>
      </c>
      <c r="K55" s="25">
        <v>20</v>
      </c>
    </row>
    <row r="56" spans="1:11" ht="16.5" thickBot="1">
      <c r="A56" s="56">
        <v>29</v>
      </c>
      <c r="B56" s="66" t="s">
        <v>134</v>
      </c>
      <c r="C56" s="68">
        <v>1995</v>
      </c>
      <c r="D56" s="68" t="s">
        <v>32</v>
      </c>
      <c r="E56" s="68" t="s">
        <v>127</v>
      </c>
      <c r="F56" s="68" t="s">
        <v>128</v>
      </c>
      <c r="G56" s="31">
        <v>2.7534722222222221E-2</v>
      </c>
      <c r="H56" s="29">
        <f t="shared" si="5"/>
        <v>16.796973518284993</v>
      </c>
      <c r="I56" s="30">
        <f t="shared" si="6"/>
        <v>2.1296296296296272E-3</v>
      </c>
      <c r="J56" s="25">
        <v>3</v>
      </c>
      <c r="K56" s="25">
        <v>16</v>
      </c>
    </row>
    <row r="57" spans="1:11" ht="23.25" thickBot="1">
      <c r="A57" s="56">
        <v>34</v>
      </c>
      <c r="B57" s="66" t="s">
        <v>140</v>
      </c>
      <c r="C57" s="68">
        <v>1997</v>
      </c>
      <c r="D57" s="68" t="s">
        <v>230</v>
      </c>
      <c r="E57" s="68" t="s">
        <v>142</v>
      </c>
      <c r="F57" s="68" t="s">
        <v>68</v>
      </c>
      <c r="G57" s="31">
        <v>2.8472222222222222E-2</v>
      </c>
      <c r="H57" s="29">
        <f t="shared" si="5"/>
        <v>16.243902439024389</v>
      </c>
      <c r="I57" s="30">
        <f t="shared" si="6"/>
        <v>3.067129629629628E-3</v>
      </c>
      <c r="J57" s="25">
        <v>4</v>
      </c>
      <c r="K57" s="25">
        <v>14</v>
      </c>
    </row>
    <row r="58" spans="1:11" ht="16.5" thickBot="1">
      <c r="A58" s="56">
        <v>32</v>
      </c>
      <c r="B58" s="66" t="s">
        <v>137</v>
      </c>
      <c r="C58" s="68">
        <v>1995</v>
      </c>
      <c r="D58" s="68" t="s">
        <v>115</v>
      </c>
      <c r="E58" s="68" t="s">
        <v>127</v>
      </c>
      <c r="F58" s="68" t="s">
        <v>128</v>
      </c>
      <c r="G58" s="31">
        <v>2.8946759259259255E-2</v>
      </c>
      <c r="H58" s="29">
        <f t="shared" si="5"/>
        <v>15.977608956417432</v>
      </c>
      <c r="I58" s="30">
        <f t="shared" si="6"/>
        <v>3.5416666666666617E-3</v>
      </c>
      <c r="J58" s="25">
        <v>5</v>
      </c>
      <c r="K58" s="25">
        <v>12</v>
      </c>
    </row>
    <row r="59" spans="1:11" ht="16.5" thickBot="1">
      <c r="A59" s="56">
        <v>27</v>
      </c>
      <c r="B59" s="66" t="s">
        <v>238</v>
      </c>
      <c r="C59" s="68">
        <v>1997</v>
      </c>
      <c r="D59" s="68" t="s">
        <v>32</v>
      </c>
      <c r="E59" s="68" t="s">
        <v>127</v>
      </c>
      <c r="F59" s="68" t="s">
        <v>128</v>
      </c>
      <c r="G59" s="31">
        <v>3.0532407407407411E-2</v>
      </c>
      <c r="H59" s="29">
        <f t="shared" si="5"/>
        <v>15.14783927217589</v>
      </c>
      <c r="I59" s="30">
        <f t="shared" si="6"/>
        <v>5.1273148148148172E-3</v>
      </c>
      <c r="J59" s="25">
        <v>6</v>
      </c>
      <c r="K59" s="25">
        <v>10</v>
      </c>
    </row>
    <row r="60" spans="1:11" ht="16.5" thickBot="1">
      <c r="A60" s="56">
        <v>42</v>
      </c>
      <c r="B60" s="66" t="s">
        <v>152</v>
      </c>
      <c r="C60" s="68">
        <v>1999</v>
      </c>
      <c r="D60" s="68" t="s">
        <v>230</v>
      </c>
      <c r="E60" s="68" t="s">
        <v>147</v>
      </c>
      <c r="F60" s="68" t="s">
        <v>68</v>
      </c>
      <c r="G60" s="31">
        <v>3.096064814814815E-2</v>
      </c>
      <c r="H60" s="29">
        <f t="shared" si="5"/>
        <v>14.938317757009347</v>
      </c>
      <c r="I60" s="30">
        <f t="shared" si="6"/>
        <v>5.5555555555555566E-3</v>
      </c>
      <c r="J60" s="25">
        <v>7</v>
      </c>
      <c r="K60" s="25">
        <v>9</v>
      </c>
    </row>
    <row r="61" spans="1:11" ht="23.25" thickBot="1">
      <c r="A61" s="38">
        <v>36</v>
      </c>
      <c r="B61" s="66" t="s">
        <v>145</v>
      </c>
      <c r="C61" s="68">
        <v>1996</v>
      </c>
      <c r="D61" s="68" t="s">
        <v>230</v>
      </c>
      <c r="E61" s="68" t="s">
        <v>142</v>
      </c>
      <c r="F61" s="68" t="s">
        <v>68</v>
      </c>
      <c r="G61" s="31">
        <v>3.172453703703703E-2</v>
      </c>
      <c r="H61" s="39">
        <f t="shared" si="5"/>
        <v>14.578620941262313</v>
      </c>
      <c r="I61" s="35">
        <f t="shared" si="6"/>
        <v>6.3194444444444366E-3</v>
      </c>
      <c r="J61" s="25">
        <v>8</v>
      </c>
      <c r="K61" s="25">
        <v>8</v>
      </c>
    </row>
    <row r="62" spans="1:11" ht="16.5" thickBot="1">
      <c r="A62" s="56">
        <v>40</v>
      </c>
      <c r="B62" s="79" t="s">
        <v>150</v>
      </c>
      <c r="C62" s="71">
        <v>1999</v>
      </c>
      <c r="D62" s="71" t="s">
        <v>230</v>
      </c>
      <c r="E62" s="71" t="s">
        <v>127</v>
      </c>
      <c r="F62" s="71" t="s">
        <v>128</v>
      </c>
      <c r="G62" s="36">
        <v>3.3738425925925929E-2</v>
      </c>
      <c r="H62" s="29">
        <f t="shared" si="5"/>
        <v>13.708404802744425</v>
      </c>
      <c r="I62" s="30">
        <f t="shared" si="6"/>
        <v>8.333333333333335E-3</v>
      </c>
      <c r="J62" s="32">
        <v>1</v>
      </c>
      <c r="K62" s="25">
        <v>25</v>
      </c>
    </row>
    <row r="63" spans="1:11" ht="16.5" thickBot="1">
      <c r="A63" s="56">
        <v>31</v>
      </c>
      <c r="B63" s="66" t="s">
        <v>136</v>
      </c>
      <c r="C63" s="68">
        <v>1998</v>
      </c>
      <c r="D63" s="68" t="s">
        <v>32</v>
      </c>
      <c r="E63" s="68" t="s">
        <v>127</v>
      </c>
      <c r="F63" s="68" t="s">
        <v>128</v>
      </c>
      <c r="G63" s="31">
        <v>3.3912037037037039E-2</v>
      </c>
      <c r="H63" s="29">
        <f t="shared" si="5"/>
        <v>13.638225255972696</v>
      </c>
      <c r="I63" s="30">
        <f t="shared" si="6"/>
        <v>8.5069444444444454E-3</v>
      </c>
      <c r="J63" s="25">
        <v>2</v>
      </c>
      <c r="K63" s="25">
        <v>20</v>
      </c>
    </row>
    <row r="64" spans="1:11" ht="16.5" thickBot="1">
      <c r="A64" s="56">
        <v>38</v>
      </c>
      <c r="B64" s="66" t="s">
        <v>148</v>
      </c>
      <c r="C64" s="68">
        <v>1997</v>
      </c>
      <c r="D64" s="68" t="s">
        <v>230</v>
      </c>
      <c r="E64" s="68" t="s">
        <v>127</v>
      </c>
      <c r="F64" s="68" t="s">
        <v>128</v>
      </c>
      <c r="G64" s="31">
        <v>3.4108796296296297E-2</v>
      </c>
      <c r="H64" s="29">
        <f t="shared" si="5"/>
        <v>13.559552086868001</v>
      </c>
      <c r="I64" s="30">
        <f t="shared" si="6"/>
        <v>8.7037037037037031E-3</v>
      </c>
      <c r="J64" s="32">
        <v>3</v>
      </c>
      <c r="K64" s="25">
        <v>16</v>
      </c>
    </row>
    <row r="65" spans="1:11" ht="16.5" thickBot="1">
      <c r="A65" s="56">
        <v>43</v>
      </c>
      <c r="B65" s="66" t="s">
        <v>153</v>
      </c>
      <c r="C65" s="68">
        <v>1998</v>
      </c>
      <c r="D65" s="68" t="s">
        <v>39</v>
      </c>
      <c r="E65" s="68" t="s">
        <v>127</v>
      </c>
      <c r="F65" s="68" t="s">
        <v>128</v>
      </c>
      <c r="G65" s="31">
        <v>3.412037037037037E-2</v>
      </c>
      <c r="H65" s="29">
        <f t="shared" si="5"/>
        <v>13.55495251017639</v>
      </c>
      <c r="I65" s="30">
        <f t="shared" si="6"/>
        <v>8.7152777777777767E-3</v>
      </c>
      <c r="J65" s="25">
        <v>4</v>
      </c>
      <c r="K65" s="25">
        <v>14</v>
      </c>
    </row>
    <row r="66" spans="1:11" ht="16.5" thickBot="1">
      <c r="A66" s="56">
        <v>41</v>
      </c>
      <c r="B66" s="66" t="s">
        <v>151</v>
      </c>
      <c r="C66" s="68">
        <v>1999</v>
      </c>
      <c r="D66" s="68" t="s">
        <v>230</v>
      </c>
      <c r="E66" s="68" t="s">
        <v>147</v>
      </c>
      <c r="F66" s="68" t="s">
        <v>68</v>
      </c>
      <c r="G66" s="31">
        <v>3.4629629629629628E-2</v>
      </c>
      <c r="H66" s="29">
        <f t="shared" si="5"/>
        <v>13.355614973262032</v>
      </c>
      <c r="I66" s="30">
        <f t="shared" si="6"/>
        <v>9.2245370370370346E-3</v>
      </c>
      <c r="J66" s="32">
        <v>5</v>
      </c>
      <c r="K66" s="25">
        <v>12</v>
      </c>
    </row>
    <row r="67" spans="1:11" ht="16.5" thickBot="1">
      <c r="A67" s="56">
        <v>25</v>
      </c>
      <c r="B67" s="66" t="s">
        <v>130</v>
      </c>
      <c r="C67" s="68">
        <v>1996</v>
      </c>
      <c r="D67" s="68" t="s">
        <v>32</v>
      </c>
      <c r="E67" s="68" t="s">
        <v>127</v>
      </c>
      <c r="F67" s="68" t="s">
        <v>128</v>
      </c>
      <c r="G67" s="31">
        <v>3.5300925925925923E-2</v>
      </c>
      <c r="H67" s="29">
        <f t="shared" si="5"/>
        <v>13.101639344262296</v>
      </c>
      <c r="I67" s="30">
        <f t="shared" si="6"/>
        <v>9.8958333333333294E-3</v>
      </c>
      <c r="J67" s="25">
        <v>6</v>
      </c>
      <c r="K67" s="25">
        <v>10</v>
      </c>
    </row>
    <row r="68" spans="1:11" ht="16.5" thickBot="1">
      <c r="A68" s="56">
        <v>39</v>
      </c>
      <c r="B68" s="66" t="s">
        <v>149</v>
      </c>
      <c r="C68" s="68">
        <v>1997</v>
      </c>
      <c r="D68" s="68" t="s">
        <v>230</v>
      </c>
      <c r="E68" s="68" t="s">
        <v>127</v>
      </c>
      <c r="F68" s="68" t="s">
        <v>128</v>
      </c>
      <c r="G68" s="31">
        <v>3.5706018518518519E-2</v>
      </c>
      <c r="H68" s="29">
        <f t="shared" si="5"/>
        <v>12.952998379254458</v>
      </c>
      <c r="I68" s="30">
        <f t="shared" si="6"/>
        <v>1.0300925925925925E-2</v>
      </c>
      <c r="J68" s="32">
        <v>7</v>
      </c>
      <c r="K68" s="25">
        <v>9</v>
      </c>
    </row>
    <row r="69" spans="1:11" ht="16.5" thickBot="1">
      <c r="A69" s="56">
        <v>28</v>
      </c>
      <c r="B69" s="66" t="s">
        <v>133</v>
      </c>
      <c r="C69" s="68">
        <v>1998</v>
      </c>
      <c r="D69" s="68" t="s">
        <v>32</v>
      </c>
      <c r="E69" s="68" t="s">
        <v>127</v>
      </c>
      <c r="F69" s="68" t="s">
        <v>128</v>
      </c>
      <c r="G69" s="31">
        <v>3.784722222222222E-2</v>
      </c>
      <c r="H69" s="29">
        <f t="shared" si="5"/>
        <v>12.220183486238533</v>
      </c>
      <c r="I69" s="30">
        <f t="shared" si="6"/>
        <v>1.2442129629629626E-2</v>
      </c>
      <c r="J69" s="25">
        <v>8</v>
      </c>
      <c r="K69" s="25">
        <v>8</v>
      </c>
    </row>
    <row r="70" spans="1:11" ht="16.5" thickBot="1">
      <c r="A70" s="56">
        <v>33</v>
      </c>
      <c r="B70" s="66" t="s">
        <v>139</v>
      </c>
      <c r="C70" s="68">
        <v>1995</v>
      </c>
      <c r="D70" s="68" t="s">
        <v>115</v>
      </c>
      <c r="E70" s="68" t="s">
        <v>127</v>
      </c>
      <c r="F70" s="68" t="s">
        <v>128</v>
      </c>
      <c r="G70" s="31">
        <v>3.9722222222222221E-2</v>
      </c>
      <c r="H70" s="29">
        <f t="shared" si="5"/>
        <v>11.643356643356643</v>
      </c>
      <c r="I70" s="30">
        <f t="shared" si="6"/>
        <v>1.4317129629629628E-2</v>
      </c>
      <c r="J70" s="32">
        <v>9</v>
      </c>
      <c r="K70" s="25">
        <v>7</v>
      </c>
    </row>
    <row r="71" spans="1:11" ht="16.5" thickBot="1">
      <c r="A71" s="56">
        <v>45</v>
      </c>
      <c r="B71" s="66" t="s">
        <v>155</v>
      </c>
      <c r="C71" s="68">
        <v>1998</v>
      </c>
      <c r="D71" s="68" t="s">
        <v>39</v>
      </c>
      <c r="E71" s="68" t="s">
        <v>127</v>
      </c>
      <c r="F71" s="68" t="s">
        <v>128</v>
      </c>
      <c r="G71" s="31">
        <v>4.0370370370370369E-2</v>
      </c>
      <c r="H71" s="29">
        <f t="shared" si="5"/>
        <v>11.456422018348624</v>
      </c>
      <c r="I71" s="30">
        <f t="shared" si="6"/>
        <v>1.4965277777777775E-2</v>
      </c>
      <c r="J71" s="25">
        <v>10</v>
      </c>
      <c r="K71" s="25">
        <v>6</v>
      </c>
    </row>
    <row r="72" spans="1:11" ht="16.5" thickBot="1">
      <c r="A72" s="56">
        <v>30</v>
      </c>
      <c r="B72" s="66" t="s">
        <v>135</v>
      </c>
      <c r="C72" s="68">
        <v>1998</v>
      </c>
      <c r="D72" s="68" t="s">
        <v>32</v>
      </c>
      <c r="E72" s="68" t="s">
        <v>127</v>
      </c>
      <c r="F72" s="68" t="s">
        <v>128</v>
      </c>
      <c r="G72" s="31">
        <v>4.2592592592592592E-2</v>
      </c>
      <c r="H72" s="29">
        <f t="shared" si="5"/>
        <v>10.858695652173914</v>
      </c>
      <c r="I72" s="30">
        <f t="shared" si="6"/>
        <v>1.7187499999999998E-2</v>
      </c>
      <c r="J72" s="32">
        <v>11</v>
      </c>
      <c r="K72" s="25">
        <v>5</v>
      </c>
    </row>
    <row r="73" spans="1:11" ht="16.5" thickBot="1">
      <c r="A73" s="56">
        <v>23</v>
      </c>
      <c r="B73" s="66" t="s">
        <v>129</v>
      </c>
      <c r="C73" s="68">
        <v>1997</v>
      </c>
      <c r="D73" s="68" t="s">
        <v>32</v>
      </c>
      <c r="E73" s="68" t="s">
        <v>127</v>
      </c>
      <c r="F73" s="68" t="s">
        <v>128</v>
      </c>
      <c r="G73" s="31">
        <v>4.4849537037037035E-2</v>
      </c>
      <c r="H73" s="29">
        <f t="shared" si="5"/>
        <v>10.312258064516129</v>
      </c>
      <c r="I73" s="30">
        <f t="shared" si="6"/>
        <v>1.9444444444444441E-2</v>
      </c>
      <c r="J73" s="25">
        <v>12</v>
      </c>
      <c r="K73" s="25">
        <v>4</v>
      </c>
    </row>
    <row r="74" spans="1:11" ht="18.75" customHeight="1" thickBot="1">
      <c r="A74" s="56">
        <v>26</v>
      </c>
      <c r="B74" s="66" t="s">
        <v>227</v>
      </c>
      <c r="C74" s="68">
        <v>1999</v>
      </c>
      <c r="D74" s="68" t="s">
        <v>32</v>
      </c>
      <c r="E74" s="68" t="s">
        <v>127</v>
      </c>
      <c r="F74" s="68" t="s">
        <v>128</v>
      </c>
      <c r="G74" s="31">
        <v>4.5717592592592594E-2</v>
      </c>
      <c r="H74" s="29">
        <f t="shared" si="5"/>
        <v>10.116455696202532</v>
      </c>
      <c r="I74" s="30">
        <f t="shared" si="6"/>
        <v>2.0312500000000001E-2</v>
      </c>
      <c r="J74" s="32">
        <v>13</v>
      </c>
      <c r="K74" s="25">
        <v>3</v>
      </c>
    </row>
    <row r="75" spans="1:11">
      <c r="C75"/>
      <c r="D75"/>
      <c r="E75"/>
      <c r="F75"/>
    </row>
    <row r="76" spans="1:11" ht="15.75">
      <c r="B76" s="47" t="s">
        <v>195</v>
      </c>
      <c r="C76"/>
      <c r="D76"/>
      <c r="E76"/>
      <c r="F76"/>
    </row>
    <row r="77" spans="1:11" ht="15.75">
      <c r="B77" s="47"/>
      <c r="C77"/>
      <c r="D77"/>
      <c r="E77"/>
      <c r="F77"/>
    </row>
    <row r="78" spans="1:11">
      <c r="B78" t="s">
        <v>221</v>
      </c>
      <c r="C78"/>
      <c r="D78"/>
      <c r="E78"/>
      <c r="F78"/>
      <c r="H78" t="s">
        <v>197</v>
      </c>
    </row>
    <row r="79" spans="1:11">
      <c r="C79"/>
      <c r="D79"/>
      <c r="E79"/>
      <c r="F79"/>
    </row>
    <row r="80" spans="1:11">
      <c r="B80" t="s">
        <v>222</v>
      </c>
      <c r="C80"/>
      <c r="D80"/>
      <c r="E80"/>
      <c r="F80"/>
      <c r="H80" t="s">
        <v>199</v>
      </c>
    </row>
    <row r="81" spans="1:11" ht="15.75">
      <c r="B81" s="47"/>
      <c r="C81"/>
      <c r="D81"/>
      <c r="E81"/>
      <c r="F81"/>
    </row>
    <row r="82" spans="1:11" ht="15.75">
      <c r="B82" s="47"/>
      <c r="C82"/>
      <c r="D82"/>
      <c r="E82"/>
      <c r="F82"/>
    </row>
    <row r="83" spans="1:11" ht="103.5" customHeight="1">
      <c r="B83" s="47"/>
      <c r="C83"/>
      <c r="D83"/>
      <c r="E83"/>
      <c r="F83"/>
      <c r="J83" t="s">
        <v>236</v>
      </c>
      <c r="K83">
        <v>2</v>
      </c>
    </row>
    <row r="84" spans="1:11">
      <c r="B84" t="s">
        <v>223</v>
      </c>
    </row>
    <row r="85" spans="1:11">
      <c r="B85" s="2" t="s">
        <v>116</v>
      </c>
      <c r="C85"/>
      <c r="D85"/>
      <c r="E85"/>
      <c r="F85" t="s">
        <v>237</v>
      </c>
    </row>
    <row r="86" spans="1:11" ht="16.5" thickBot="1">
      <c r="B86" s="95" t="s">
        <v>15</v>
      </c>
      <c r="C86" s="95" t="s">
        <v>225</v>
      </c>
      <c r="D86" s="95"/>
      <c r="E86" s="95"/>
      <c r="G86" s="13" t="s">
        <v>5</v>
      </c>
      <c r="H86">
        <v>7.4</v>
      </c>
      <c r="I86" s="3" t="s">
        <v>6</v>
      </c>
    </row>
    <row r="87" spans="1:11" ht="45.75" thickBot="1">
      <c r="A87" s="9" t="s">
        <v>226</v>
      </c>
      <c r="B87" s="10" t="s">
        <v>1</v>
      </c>
      <c r="C87" s="10" t="s">
        <v>2</v>
      </c>
      <c r="D87" s="72" t="s">
        <v>3</v>
      </c>
      <c r="E87" s="80" t="s">
        <v>123</v>
      </c>
      <c r="F87" s="81" t="s">
        <v>124</v>
      </c>
      <c r="G87" s="72" t="s">
        <v>4</v>
      </c>
      <c r="H87" s="11" t="s">
        <v>7</v>
      </c>
      <c r="I87" s="10" t="s">
        <v>8</v>
      </c>
      <c r="J87" s="10" t="s">
        <v>208</v>
      </c>
      <c r="K87" s="10" t="s">
        <v>218</v>
      </c>
    </row>
    <row r="88" spans="1:11" ht="16.5" thickBot="1">
      <c r="A88" s="56">
        <v>1</v>
      </c>
      <c r="B88" s="66" t="s">
        <v>31</v>
      </c>
      <c r="C88" s="68">
        <v>1996</v>
      </c>
      <c r="D88" s="68" t="s">
        <v>32</v>
      </c>
      <c r="E88" s="68" t="s">
        <v>127</v>
      </c>
      <c r="F88" s="68" t="s">
        <v>128</v>
      </c>
      <c r="G88" s="31">
        <v>2.3090277777777779E-2</v>
      </c>
      <c r="H88" s="29">
        <f t="shared" ref="H88:H89" si="7">H$5/(HOUR(G88)+(MINUTE(G88)/60)+(SECOND(G88)/3600))</f>
        <v>0</v>
      </c>
      <c r="I88" s="30">
        <f>G88-G$88</f>
        <v>0</v>
      </c>
      <c r="J88" s="25">
        <v>1</v>
      </c>
      <c r="K88" s="25">
        <v>25</v>
      </c>
    </row>
    <row r="89" spans="1:11" ht="16.5" thickBot="1">
      <c r="A89" s="56">
        <v>7</v>
      </c>
      <c r="B89" s="66" t="s">
        <v>38</v>
      </c>
      <c r="C89" s="68">
        <v>1997</v>
      </c>
      <c r="D89" s="68" t="s">
        <v>39</v>
      </c>
      <c r="E89" s="68" t="s">
        <v>127</v>
      </c>
      <c r="F89" s="68" t="s">
        <v>128</v>
      </c>
      <c r="G89" s="31">
        <v>2.5972222222222219E-2</v>
      </c>
      <c r="H89" s="29">
        <f t="shared" si="7"/>
        <v>0</v>
      </c>
      <c r="I89" s="30">
        <f>G89-G$88</f>
        <v>2.8819444444444405E-3</v>
      </c>
      <c r="J89" s="25">
        <v>2</v>
      </c>
      <c r="K89" s="25">
        <v>20</v>
      </c>
    </row>
    <row r="90" spans="1:11" ht="15.75">
      <c r="B90" s="47" t="s">
        <v>205</v>
      </c>
      <c r="C90"/>
      <c r="D90"/>
      <c r="E90"/>
      <c r="F90"/>
    </row>
    <row r="91" spans="1:11" ht="16.5" thickBot="1">
      <c r="B91" s="95" t="s">
        <v>18</v>
      </c>
      <c r="C91" s="95" t="s">
        <v>190</v>
      </c>
      <c r="D91" s="95"/>
      <c r="E91"/>
      <c r="G91" s="13" t="s">
        <v>5</v>
      </c>
      <c r="H91">
        <v>11.1</v>
      </c>
      <c r="I91" s="3" t="s">
        <v>6</v>
      </c>
    </row>
    <row r="92" spans="1:11" ht="45.75" thickBot="1">
      <c r="A92" s="9" t="s">
        <v>0</v>
      </c>
      <c r="B92" s="10" t="s">
        <v>1</v>
      </c>
      <c r="C92" s="10" t="s">
        <v>20</v>
      </c>
      <c r="D92" s="72" t="s">
        <v>3</v>
      </c>
      <c r="E92" s="80" t="s">
        <v>123</v>
      </c>
      <c r="F92" s="81" t="s">
        <v>167</v>
      </c>
      <c r="G92" s="72" t="s">
        <v>4</v>
      </c>
      <c r="H92" s="11" t="s">
        <v>7</v>
      </c>
      <c r="I92" s="10" t="s">
        <v>8</v>
      </c>
      <c r="J92" s="12" t="s">
        <v>22</v>
      </c>
    </row>
    <row r="93" spans="1:11" ht="16.5" thickBot="1">
      <c r="A93" s="56">
        <v>46</v>
      </c>
      <c r="B93" s="66" t="s">
        <v>217</v>
      </c>
      <c r="C93" s="68">
        <v>1967</v>
      </c>
      <c r="D93" s="68" t="s">
        <v>32</v>
      </c>
      <c r="E93" s="68"/>
      <c r="F93" s="68" t="s">
        <v>128</v>
      </c>
      <c r="G93" s="31">
        <v>3.2777777777777781E-2</v>
      </c>
      <c r="H93" s="29">
        <f>H$91/(HOUR(G93)+(MINUTE(G93)/60)+(SECOND(G93)/3600))</f>
        <v>14.110169491525424</v>
      </c>
      <c r="I93" s="30">
        <f>G93-G$93</f>
        <v>0</v>
      </c>
      <c r="J93" s="25">
        <v>1</v>
      </c>
    </row>
    <row r="96" spans="1:11">
      <c r="B96" s="2" t="s">
        <v>116</v>
      </c>
      <c r="C96"/>
      <c r="D96"/>
      <c r="E96"/>
      <c r="F96" t="s">
        <v>237</v>
      </c>
    </row>
    <row r="97" spans="1:10" ht="16.5" thickBot="1">
      <c r="B97" s="95" t="s">
        <v>19</v>
      </c>
      <c r="C97" s="95" t="s">
        <v>188</v>
      </c>
      <c r="D97" s="95"/>
      <c r="E97" s="95"/>
      <c r="F97"/>
      <c r="G97" s="13" t="s">
        <v>5</v>
      </c>
      <c r="H97">
        <v>11.1</v>
      </c>
      <c r="I97" s="3" t="s">
        <v>6</v>
      </c>
    </row>
    <row r="98" spans="1:10" ht="45.75" thickBot="1">
      <c r="A98" s="9" t="s">
        <v>0</v>
      </c>
      <c r="B98" s="10" t="s">
        <v>1</v>
      </c>
      <c r="C98" s="10" t="s">
        <v>20</v>
      </c>
      <c r="D98" s="84" t="s">
        <v>3</v>
      </c>
      <c r="E98" s="84" t="s">
        <v>123</v>
      </c>
      <c r="F98" s="82" t="s">
        <v>124</v>
      </c>
      <c r="G98" s="82" t="s">
        <v>4</v>
      </c>
      <c r="H98" s="11" t="s">
        <v>7</v>
      </c>
      <c r="I98" s="10" t="s">
        <v>8</v>
      </c>
      <c r="J98" s="12" t="s">
        <v>22</v>
      </c>
    </row>
    <row r="99" spans="1:10" ht="16.5" thickBot="1">
      <c r="A99" s="56">
        <v>20</v>
      </c>
      <c r="B99" s="66" t="s">
        <v>77</v>
      </c>
      <c r="C99" s="68">
        <v>1947</v>
      </c>
      <c r="D99" s="68" t="s">
        <v>32</v>
      </c>
      <c r="E99" s="68"/>
      <c r="F99" s="68" t="s">
        <v>128</v>
      </c>
      <c r="G99" s="31">
        <v>3.259259259259259E-2</v>
      </c>
      <c r="H99" s="29">
        <f>H$97/(HOUR(G99)+(MINUTE(G99)/60)+(SECOND(G99)/3600))</f>
        <v>14.190340909090908</v>
      </c>
      <c r="I99" s="30">
        <f>G99-G$99</f>
        <v>0</v>
      </c>
      <c r="J99" s="25">
        <v>1</v>
      </c>
    </row>
    <row r="100" spans="1:10" ht="16.5" thickBot="1">
      <c r="A100" s="56">
        <v>49</v>
      </c>
      <c r="B100" s="66" t="s">
        <v>76</v>
      </c>
      <c r="C100" s="68">
        <v>1954</v>
      </c>
      <c r="D100" s="68" t="s">
        <v>39</v>
      </c>
      <c r="E100" s="68"/>
      <c r="F100" s="68" t="s">
        <v>128</v>
      </c>
      <c r="G100" s="31">
        <v>3.6041666666666666E-2</v>
      </c>
      <c r="H100" s="29">
        <f>H$97/(HOUR(G100)+(MINUTE(G100)/60)+(SECOND(G100)/3600))</f>
        <v>12.832369942196532</v>
      </c>
      <c r="I100" s="30">
        <f>G100-G$99</f>
        <v>3.4490740740740766E-3</v>
      </c>
      <c r="J100" s="25">
        <v>2</v>
      </c>
    </row>
    <row r="103" spans="1:10">
      <c r="A103" s="104"/>
      <c r="B103" s="104" t="s">
        <v>3</v>
      </c>
      <c r="C103" s="104" t="s">
        <v>25</v>
      </c>
      <c r="D103" s="104" t="s">
        <v>26</v>
      </c>
      <c r="E103" s="104" t="s">
        <v>27</v>
      </c>
      <c r="F103" s="104" t="s">
        <v>28</v>
      </c>
      <c r="G103" s="104" t="s">
        <v>203</v>
      </c>
      <c r="H103" s="104" t="s">
        <v>204</v>
      </c>
      <c r="I103" s="104" t="s">
        <v>29</v>
      </c>
      <c r="J103" s="104" t="s">
        <v>22</v>
      </c>
    </row>
    <row r="104" spans="1:10" ht="28.5" customHeight="1">
      <c r="A104" s="102" t="s">
        <v>114</v>
      </c>
      <c r="B104" s="4"/>
      <c r="C104" s="46">
        <f>25+20+12</f>
        <v>57</v>
      </c>
      <c r="D104" s="46">
        <v>0</v>
      </c>
      <c r="E104" s="46">
        <f>20+16+14+12+10+9</f>
        <v>81</v>
      </c>
      <c r="F104" s="46">
        <v>45</v>
      </c>
      <c r="G104" s="46">
        <f>25+14+9+8+7+5+3+1</f>
        <v>72</v>
      </c>
      <c r="H104" s="46">
        <v>0</v>
      </c>
      <c r="I104" s="46">
        <f>SUM(C104:H104)</f>
        <v>255</v>
      </c>
      <c r="J104" s="103">
        <v>1</v>
      </c>
    </row>
    <row r="105" spans="1:10" ht="15.75" customHeight="1">
      <c r="A105" s="96" t="s">
        <v>32</v>
      </c>
      <c r="B105" s="1"/>
      <c r="C105" s="50">
        <f>16+14+10+9+8</f>
        <v>57</v>
      </c>
      <c r="D105" s="50">
        <v>0</v>
      </c>
      <c r="E105" s="50">
        <v>0</v>
      </c>
      <c r="F105" s="50">
        <v>0</v>
      </c>
      <c r="G105" s="50">
        <f>16+10+6+2</f>
        <v>34</v>
      </c>
      <c r="H105" s="50">
        <v>25</v>
      </c>
      <c r="I105" s="50">
        <f>SUM(C105:H105)</f>
        <v>116</v>
      </c>
      <c r="J105" s="97">
        <v>2</v>
      </c>
    </row>
    <row r="106" spans="1:10" ht="15.75">
      <c r="A106" s="96" t="s">
        <v>39</v>
      </c>
      <c r="B106" s="1"/>
      <c r="C106" s="50">
        <v>0</v>
      </c>
      <c r="D106" s="50">
        <v>0</v>
      </c>
      <c r="E106" s="50">
        <f>25+8</f>
        <v>33</v>
      </c>
      <c r="F106" s="50">
        <v>0</v>
      </c>
      <c r="G106" s="50">
        <f>4</f>
        <v>4</v>
      </c>
      <c r="H106" s="50">
        <v>20</v>
      </c>
      <c r="I106" s="50">
        <f>SUM(C106:H106)</f>
        <v>57</v>
      </c>
      <c r="J106" s="97">
        <v>3</v>
      </c>
    </row>
    <row r="107" spans="1:10" ht="16.5" thickBot="1">
      <c r="A107" s="98" t="s">
        <v>115</v>
      </c>
      <c r="B107" s="99"/>
      <c r="C107" s="100">
        <v>0</v>
      </c>
      <c r="D107" s="100">
        <v>0</v>
      </c>
      <c r="E107" s="100">
        <v>0</v>
      </c>
      <c r="F107" s="100">
        <v>0</v>
      </c>
      <c r="G107" s="100">
        <f>20+12</f>
        <v>32</v>
      </c>
      <c r="H107" s="100">
        <v>0</v>
      </c>
      <c r="I107" s="100">
        <f>SUM(C107:H107)</f>
        <v>32</v>
      </c>
      <c r="J107" s="101">
        <v>4</v>
      </c>
    </row>
    <row r="112" spans="1:10">
      <c r="A112" s="2"/>
      <c r="C112"/>
      <c r="D112"/>
      <c r="E112"/>
      <c r="F112"/>
    </row>
    <row r="113" spans="1:7">
      <c r="A113" t="s">
        <v>221</v>
      </c>
      <c r="C113"/>
      <c r="D113"/>
      <c r="E113"/>
      <c r="F113"/>
      <c r="G113" t="s">
        <v>197</v>
      </c>
    </row>
    <row r="114" spans="1:7">
      <c r="C114"/>
      <c r="D114"/>
      <c r="E114"/>
      <c r="F114"/>
    </row>
    <row r="115" spans="1:7">
      <c r="A115" t="s">
        <v>222</v>
      </c>
      <c r="C115"/>
      <c r="D115"/>
      <c r="E115"/>
      <c r="F115"/>
      <c r="G115" t="s">
        <v>199</v>
      </c>
    </row>
    <row r="129" spans="3:11">
      <c r="J129" t="s">
        <v>236</v>
      </c>
      <c r="K129">
        <v>3</v>
      </c>
    </row>
    <row r="132" spans="3:11">
      <c r="C132"/>
      <c r="D132"/>
      <c r="E132"/>
      <c r="F132"/>
    </row>
    <row r="133" spans="3:11">
      <c r="C133"/>
      <c r="E133"/>
      <c r="F133"/>
    </row>
    <row r="134" spans="3:11">
      <c r="C134"/>
      <c r="D134"/>
      <c r="E134"/>
      <c r="F134"/>
    </row>
  </sheetData>
  <mergeCells count="4">
    <mergeCell ref="A4:J4"/>
    <mergeCell ref="A1:J1"/>
    <mergeCell ref="A2:J2"/>
    <mergeCell ref="A3:J3"/>
  </mergeCells>
  <pageMargins left="0.19685039370078741" right="0.19685039370078741" top="0.35433070866141736" bottom="0.35433070866141736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D24" sqref="D24"/>
    </sheetView>
  </sheetViews>
  <sheetFormatPr defaultRowHeight="15"/>
  <cols>
    <col min="1" max="1" width="4.7109375" customWidth="1"/>
    <col min="2" max="2" width="4.42578125" customWidth="1"/>
    <col min="3" max="3" width="27.140625" customWidth="1"/>
    <col min="4" max="4" width="10.85546875" customWidth="1"/>
    <col min="5" max="5" width="13.42578125" customWidth="1"/>
    <col min="6" max="6" width="10.85546875" customWidth="1"/>
    <col min="7" max="7" width="10" customWidth="1"/>
    <col min="8" max="8" width="8.85546875" customWidth="1"/>
    <col min="9" max="9" width="7.28515625" customWidth="1"/>
    <col min="10" max="10" width="7.85546875" customWidth="1"/>
  </cols>
  <sheetData>
    <row r="1" spans="1:12">
      <c r="B1" s="91" t="s">
        <v>10</v>
      </c>
      <c r="C1" s="92"/>
      <c r="D1" s="92"/>
      <c r="E1" s="92"/>
      <c r="F1" s="92"/>
      <c r="G1" s="92"/>
      <c r="H1" s="92"/>
      <c r="I1" s="92"/>
      <c r="J1" s="92"/>
      <c r="K1" s="92"/>
    </row>
    <row r="2" spans="1:12">
      <c r="B2" s="85" t="s">
        <v>11</v>
      </c>
      <c r="C2" s="93"/>
      <c r="D2" s="93"/>
      <c r="E2" s="93"/>
      <c r="F2" s="93"/>
      <c r="G2" s="93"/>
      <c r="H2" s="93"/>
      <c r="I2" s="93"/>
      <c r="J2" s="93"/>
      <c r="K2" s="93"/>
    </row>
    <row r="3" spans="1:12">
      <c r="B3" s="87" t="s">
        <v>117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>
      <c r="B4" s="85" t="s">
        <v>118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8.75">
      <c r="B6" s="89" t="s">
        <v>119</v>
      </c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>
      <c r="C8" s="2" t="s">
        <v>116</v>
      </c>
      <c r="G8" t="s">
        <v>120</v>
      </c>
    </row>
    <row r="9" spans="1:12" ht="15.75" thickBot="1">
      <c r="C9" t="s">
        <v>18</v>
      </c>
      <c r="D9" t="s">
        <v>190</v>
      </c>
      <c r="G9" s="13" t="s">
        <v>5</v>
      </c>
      <c r="H9">
        <v>11.1</v>
      </c>
      <c r="I9" s="3" t="s">
        <v>6</v>
      </c>
    </row>
    <row r="10" spans="1:12" ht="45.75" customHeight="1" thickBot="1">
      <c r="A10" s="10" t="s">
        <v>216</v>
      </c>
      <c r="B10" s="9" t="s">
        <v>0</v>
      </c>
      <c r="C10" s="10" t="s">
        <v>1</v>
      </c>
      <c r="D10" s="10" t="s">
        <v>20</v>
      </c>
      <c r="E10" s="10" t="s">
        <v>3</v>
      </c>
      <c r="F10" s="24" t="s">
        <v>123</v>
      </c>
      <c r="G10" s="22" t="s">
        <v>167</v>
      </c>
      <c r="H10" s="10" t="s">
        <v>4</v>
      </c>
      <c r="I10" s="11" t="s">
        <v>7</v>
      </c>
      <c r="J10" s="10" t="s">
        <v>8</v>
      </c>
      <c r="K10" s="12" t="s">
        <v>9</v>
      </c>
    </row>
    <row r="11" spans="1:12" ht="32.25" thickBot="1">
      <c r="A11" s="32">
        <v>1</v>
      </c>
      <c r="B11" s="32">
        <v>46</v>
      </c>
      <c r="C11" s="33" t="s">
        <v>217</v>
      </c>
      <c r="D11" s="33">
        <v>1967</v>
      </c>
      <c r="E11" s="27" t="s">
        <v>169</v>
      </c>
      <c r="F11" s="28"/>
      <c r="G11" s="28" t="s">
        <v>128</v>
      </c>
      <c r="H11" s="31">
        <v>3.2777777777777781E-2</v>
      </c>
      <c r="I11" s="29">
        <f>I$5/(HOUR(H11)+(MINUTE(H11)/60)+(SECOND(H11)/3600))</f>
        <v>0</v>
      </c>
      <c r="J11" s="30">
        <f>H11-H$7</f>
        <v>3.2777777777777781E-2</v>
      </c>
      <c r="K11" s="32">
        <v>1</v>
      </c>
    </row>
    <row r="13" spans="1:12" ht="15.75">
      <c r="C13" s="47" t="s">
        <v>214</v>
      </c>
    </row>
  </sheetData>
  <mergeCells count="7">
    <mergeCell ref="B4:L4"/>
    <mergeCell ref="B5:L5"/>
    <mergeCell ref="B6:L6"/>
    <mergeCell ref="B7:L7"/>
    <mergeCell ref="B1:K1"/>
    <mergeCell ref="B2:K2"/>
    <mergeCell ref="B3:L3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A9" sqref="A9:K12"/>
    </sheetView>
  </sheetViews>
  <sheetFormatPr defaultRowHeight="15"/>
  <cols>
    <col min="2" max="2" width="4" customWidth="1"/>
    <col min="3" max="3" width="23.5703125" customWidth="1"/>
    <col min="4" max="4" width="10.28515625" customWidth="1"/>
    <col min="5" max="5" width="14.7109375" customWidth="1"/>
    <col min="6" max="6" width="11" customWidth="1"/>
    <col min="7" max="7" width="9.7109375" customWidth="1"/>
    <col min="8" max="8" width="11.28515625" customWidth="1"/>
    <col min="9" max="9" width="7.85546875" customWidth="1"/>
  </cols>
  <sheetData>
    <row r="1" spans="1:12">
      <c r="B1" s="91" t="s">
        <v>10</v>
      </c>
      <c r="C1" s="92"/>
      <c r="D1" s="92"/>
      <c r="E1" s="92"/>
      <c r="F1" s="92"/>
      <c r="G1" s="92"/>
      <c r="H1" s="92"/>
      <c r="I1" s="92"/>
      <c r="J1" s="92"/>
      <c r="K1" s="92"/>
    </row>
    <row r="2" spans="1:12">
      <c r="B2" s="85" t="s">
        <v>11</v>
      </c>
      <c r="C2" s="93"/>
      <c r="D2" s="93"/>
      <c r="E2" s="93"/>
      <c r="F2" s="93"/>
      <c r="G2" s="93"/>
      <c r="H2" s="93"/>
      <c r="I2" s="93"/>
      <c r="J2" s="93"/>
      <c r="K2" s="93"/>
    </row>
    <row r="3" spans="1:12">
      <c r="B3" s="87" t="s">
        <v>117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>
      <c r="B4" s="85" t="s">
        <v>118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8.75">
      <c r="B6" s="89" t="s">
        <v>119</v>
      </c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>
      <c r="C8" s="2" t="s">
        <v>116</v>
      </c>
      <c r="G8" t="s">
        <v>120</v>
      </c>
    </row>
    <row r="9" spans="1:12" ht="15.75" thickBot="1">
      <c r="C9" t="s">
        <v>19</v>
      </c>
      <c r="D9" t="s">
        <v>188</v>
      </c>
      <c r="H9" s="13" t="s">
        <v>5</v>
      </c>
      <c r="I9">
        <v>11.1</v>
      </c>
      <c r="J9" s="3" t="s">
        <v>6</v>
      </c>
    </row>
    <row r="10" spans="1:12" ht="45.75" thickBot="1">
      <c r="A10" s="12" t="s">
        <v>9</v>
      </c>
      <c r="B10" s="9" t="s">
        <v>0</v>
      </c>
      <c r="C10" s="10" t="s">
        <v>1</v>
      </c>
      <c r="D10" s="10" t="s">
        <v>20</v>
      </c>
      <c r="E10" s="43" t="s">
        <v>3</v>
      </c>
      <c r="F10" s="43" t="s">
        <v>123</v>
      </c>
      <c r="G10" s="20" t="s">
        <v>124</v>
      </c>
      <c r="H10" s="20" t="s">
        <v>4</v>
      </c>
      <c r="I10" s="11" t="s">
        <v>7</v>
      </c>
      <c r="J10" s="10" t="s">
        <v>8</v>
      </c>
      <c r="K10" s="12" t="s">
        <v>9</v>
      </c>
    </row>
    <row r="11" spans="1:12" ht="31.5">
      <c r="A11" s="58">
        <v>1</v>
      </c>
      <c r="B11" s="58">
        <v>20</v>
      </c>
      <c r="C11" s="60" t="s">
        <v>77</v>
      </c>
      <c r="D11" s="61">
        <v>1947</v>
      </c>
      <c r="E11" s="62" t="s">
        <v>169</v>
      </c>
      <c r="F11" s="40"/>
      <c r="G11" s="40" t="s">
        <v>128</v>
      </c>
      <c r="H11" s="41">
        <v>3.259259259259259E-2</v>
      </c>
      <c r="I11" s="42">
        <f>I$9/(HOUR(H11)+(MINUTE(H11)/60)+(SECOND(H11)/3600))</f>
        <v>14.190340909090908</v>
      </c>
      <c r="J11" s="63">
        <f>H11-H$11</f>
        <v>0</v>
      </c>
      <c r="K11" s="58">
        <v>1</v>
      </c>
    </row>
    <row r="12" spans="1:12" ht="31.5">
      <c r="A12" s="38">
        <v>2</v>
      </c>
      <c r="B12" s="38">
        <v>49</v>
      </c>
      <c r="C12" s="28" t="s">
        <v>76</v>
      </c>
      <c r="D12" s="28">
        <v>1954</v>
      </c>
      <c r="E12" s="28" t="s">
        <v>170</v>
      </c>
      <c r="F12" s="28"/>
      <c r="G12" s="28" t="s">
        <v>128</v>
      </c>
      <c r="H12" s="31">
        <v>3.6041666666666666E-2</v>
      </c>
      <c r="I12" s="39">
        <f>I$9/(HOUR(H12)+(MINUTE(H12)/60)+(SECOND(H12)/3600))</f>
        <v>12.832369942196532</v>
      </c>
      <c r="J12" s="35">
        <f>H12-H$11</f>
        <v>3.4490740740740766E-3</v>
      </c>
      <c r="K12" s="38">
        <v>2</v>
      </c>
    </row>
    <row r="13" spans="1:12" ht="15.75">
      <c r="A13" s="59"/>
    </row>
  </sheetData>
  <mergeCells count="7">
    <mergeCell ref="B7:L7"/>
    <mergeCell ref="B1:K1"/>
    <mergeCell ref="B2:K2"/>
    <mergeCell ref="B3:L3"/>
    <mergeCell ref="B4:L4"/>
    <mergeCell ref="B5:L5"/>
    <mergeCell ref="B6:L6"/>
  </mergeCells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A8" sqref="A8:N41"/>
    </sheetView>
  </sheetViews>
  <sheetFormatPr defaultRowHeight="15"/>
  <cols>
    <col min="1" max="1" width="4.5703125" customWidth="1"/>
    <col min="2" max="2" width="3.7109375" customWidth="1"/>
    <col min="3" max="3" width="27.140625" customWidth="1"/>
    <col min="5" max="5" width="14.42578125" customWidth="1"/>
    <col min="6" max="6" width="13" customWidth="1"/>
    <col min="7" max="7" width="10.5703125" customWidth="1"/>
    <col min="8" max="8" width="7.85546875" customWidth="1"/>
    <col min="9" max="9" width="8.140625" customWidth="1"/>
    <col min="11" max="11" width="6.85546875" customWidth="1"/>
    <col min="12" max="12" width="6.28515625" customWidth="1"/>
    <col min="13" max="13" width="7.28515625" customWidth="1"/>
    <col min="14" max="14" width="7.5703125" customWidth="1"/>
  </cols>
  <sheetData>
    <row r="1" spans="1:14">
      <c r="B1" s="87" t="s">
        <v>10</v>
      </c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4">
      <c r="B2" s="87" t="s">
        <v>11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4">
      <c r="B3" s="87" t="s">
        <v>117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4">
      <c r="B4" s="85" t="s">
        <v>118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4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4" ht="18.75">
      <c r="B6" s="89" t="s">
        <v>119</v>
      </c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4"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4">
      <c r="C8" s="2" t="s">
        <v>116</v>
      </c>
      <c r="G8" t="s">
        <v>120</v>
      </c>
    </row>
    <row r="9" spans="1:14" ht="15.75" thickBot="1">
      <c r="C9" t="s">
        <v>13</v>
      </c>
      <c r="D9" t="s">
        <v>189</v>
      </c>
      <c r="H9" s="13" t="s">
        <v>5</v>
      </c>
      <c r="I9">
        <v>14.8</v>
      </c>
      <c r="J9" s="3" t="s">
        <v>6</v>
      </c>
    </row>
    <row r="10" spans="1:14" ht="45.75" thickBot="1">
      <c r="A10" s="10" t="s">
        <v>22</v>
      </c>
      <c r="B10" s="9" t="s">
        <v>0</v>
      </c>
      <c r="C10" s="10" t="s">
        <v>1</v>
      </c>
      <c r="D10" s="10" t="s">
        <v>20</v>
      </c>
      <c r="E10" s="10" t="s">
        <v>3</v>
      </c>
      <c r="F10" s="24" t="s">
        <v>171</v>
      </c>
      <c r="G10" s="22" t="s">
        <v>124</v>
      </c>
      <c r="H10" s="10" t="s">
        <v>4</v>
      </c>
      <c r="I10" s="11" t="s">
        <v>7</v>
      </c>
      <c r="J10" s="10" t="s">
        <v>8</v>
      </c>
      <c r="K10" s="10" t="s">
        <v>200</v>
      </c>
      <c r="L10" s="10" t="s">
        <v>209</v>
      </c>
      <c r="M10" s="10" t="s">
        <v>207</v>
      </c>
      <c r="N10" s="10" t="s">
        <v>201</v>
      </c>
    </row>
    <row r="11" spans="1:14" ht="48" thickBot="1">
      <c r="A11" s="25">
        <v>1</v>
      </c>
      <c r="B11" s="25">
        <v>66</v>
      </c>
      <c r="C11" s="26" t="s">
        <v>92</v>
      </c>
      <c r="D11" s="26">
        <v>1994</v>
      </c>
      <c r="E11" s="27" t="s">
        <v>180</v>
      </c>
      <c r="F11" s="28" t="s">
        <v>178</v>
      </c>
      <c r="G11" s="28" t="s">
        <v>181</v>
      </c>
      <c r="H11" s="36">
        <v>3.1134259259259261E-2</v>
      </c>
      <c r="I11" s="29">
        <f>I$9/(HOUR(H11)+(MINUTE(H11)/60)+(SECOND(H11)/3600))</f>
        <v>19.806691449814132</v>
      </c>
      <c r="J11" s="30">
        <f t="shared" ref="J11:J39" si="0">H11-H$7</f>
        <v>3.1134259259259261E-2</v>
      </c>
      <c r="K11" s="25">
        <v>1</v>
      </c>
      <c r="L11" s="25">
        <v>1</v>
      </c>
      <c r="M11" s="25">
        <v>25</v>
      </c>
      <c r="N11" s="25">
        <v>25</v>
      </c>
    </row>
    <row r="12" spans="1:14" ht="32.25" thickBot="1">
      <c r="A12" s="25">
        <v>2</v>
      </c>
      <c r="B12" s="32">
        <v>65</v>
      </c>
      <c r="C12" s="33" t="s">
        <v>91</v>
      </c>
      <c r="D12" s="33">
        <v>1995</v>
      </c>
      <c r="E12" s="34" t="s">
        <v>161</v>
      </c>
      <c r="F12" s="28" t="s">
        <v>178</v>
      </c>
      <c r="G12" s="28" t="s">
        <v>179</v>
      </c>
      <c r="H12" s="31">
        <v>3.1782407407407405E-2</v>
      </c>
      <c r="I12" s="29">
        <f t="shared" ref="I12:I38" si="1">I$9/(HOUR(H12)+(MINUTE(H12)/60)+(SECOND(H12)/3600))</f>
        <v>19.402767662053897</v>
      </c>
      <c r="J12" s="30">
        <f t="shared" si="0"/>
        <v>3.1782407407407405E-2</v>
      </c>
      <c r="K12" s="25">
        <v>2</v>
      </c>
      <c r="L12" s="25">
        <v>2</v>
      </c>
      <c r="M12" s="25">
        <v>20</v>
      </c>
      <c r="N12" s="25">
        <v>20</v>
      </c>
    </row>
    <row r="13" spans="1:14" ht="16.5" thickBot="1">
      <c r="A13" s="25">
        <v>3</v>
      </c>
      <c r="B13" s="32">
        <v>55</v>
      </c>
      <c r="C13" s="33" t="s">
        <v>83</v>
      </c>
      <c r="D13" s="33">
        <v>1995</v>
      </c>
      <c r="E13" s="34" t="s">
        <v>176</v>
      </c>
      <c r="F13" s="28"/>
      <c r="G13" s="28"/>
      <c r="H13" s="31">
        <v>3.2002314814814817E-2</v>
      </c>
      <c r="I13" s="29">
        <f t="shared" si="1"/>
        <v>19.269439421338156</v>
      </c>
      <c r="J13" s="35">
        <f t="shared" si="0"/>
        <v>3.2002314814814817E-2</v>
      </c>
      <c r="K13" s="25">
        <v>3</v>
      </c>
      <c r="L13" s="25"/>
      <c r="M13" s="25">
        <v>16</v>
      </c>
      <c r="N13" s="25"/>
    </row>
    <row r="14" spans="1:14" ht="32.25" thickBot="1">
      <c r="A14" s="25">
        <v>4</v>
      </c>
      <c r="B14" s="32">
        <v>51</v>
      </c>
      <c r="C14" s="33" t="s">
        <v>80</v>
      </c>
      <c r="D14" s="33">
        <v>1995</v>
      </c>
      <c r="E14" s="34" t="s">
        <v>173</v>
      </c>
      <c r="F14" s="28" t="s">
        <v>147</v>
      </c>
      <c r="G14" s="28" t="s">
        <v>68</v>
      </c>
      <c r="H14" s="31">
        <v>3.318287037037037E-2</v>
      </c>
      <c r="I14" s="29">
        <f t="shared" si="1"/>
        <v>18.583885594698291</v>
      </c>
      <c r="J14" s="35">
        <f t="shared" si="0"/>
        <v>3.318287037037037E-2</v>
      </c>
      <c r="K14" s="25">
        <v>4</v>
      </c>
      <c r="L14" s="25">
        <v>3</v>
      </c>
      <c r="M14" s="25">
        <v>14</v>
      </c>
      <c r="N14" s="25">
        <v>16</v>
      </c>
    </row>
    <row r="15" spans="1:14" ht="32.25" thickBot="1">
      <c r="A15" s="25">
        <v>5</v>
      </c>
      <c r="B15" s="32">
        <v>70</v>
      </c>
      <c r="C15" s="33" t="s">
        <v>95</v>
      </c>
      <c r="D15" s="33">
        <v>1995</v>
      </c>
      <c r="E15" s="34" t="s">
        <v>183</v>
      </c>
      <c r="F15" s="28" t="s">
        <v>184</v>
      </c>
      <c r="G15" s="28" t="s">
        <v>68</v>
      </c>
      <c r="H15" s="31">
        <v>3.3217592592592597E-2</v>
      </c>
      <c r="I15" s="29">
        <f t="shared" si="1"/>
        <v>18.564459930313593</v>
      </c>
      <c r="J15" s="35">
        <f t="shared" si="0"/>
        <v>3.3217592592592597E-2</v>
      </c>
      <c r="K15" s="25">
        <v>5</v>
      </c>
      <c r="L15" s="25"/>
      <c r="M15" s="25"/>
      <c r="N15" s="25"/>
    </row>
    <row r="16" spans="1:14" ht="16.5" thickBot="1">
      <c r="A16" s="25">
        <v>6</v>
      </c>
      <c r="B16" s="32">
        <v>84</v>
      </c>
      <c r="C16" s="33" t="s">
        <v>107</v>
      </c>
      <c r="D16" s="33">
        <v>1995</v>
      </c>
      <c r="E16" s="34" t="s">
        <v>41</v>
      </c>
      <c r="F16" s="28"/>
      <c r="G16" s="28"/>
      <c r="H16" s="31">
        <v>3.3888888888888885E-2</v>
      </c>
      <c r="I16" s="29">
        <f t="shared" si="1"/>
        <v>18.196721311475411</v>
      </c>
      <c r="J16" s="35">
        <f t="shared" si="0"/>
        <v>3.3888888888888885E-2</v>
      </c>
      <c r="K16" s="25">
        <v>6</v>
      </c>
      <c r="L16" s="25"/>
      <c r="M16" s="25">
        <v>12</v>
      </c>
      <c r="N16" s="25"/>
    </row>
    <row r="17" spans="1:14" ht="32.25" thickBot="1">
      <c r="A17" s="25">
        <v>7</v>
      </c>
      <c r="B17" s="32">
        <v>72</v>
      </c>
      <c r="C17" s="33" t="s">
        <v>96</v>
      </c>
      <c r="D17" s="33">
        <v>1994</v>
      </c>
      <c r="E17" s="34" t="s">
        <v>156</v>
      </c>
      <c r="F17" s="28" t="s">
        <v>182</v>
      </c>
      <c r="G17" s="28"/>
      <c r="H17" s="31">
        <v>3.5173611111111107E-2</v>
      </c>
      <c r="I17" s="29">
        <f t="shared" si="1"/>
        <v>17.532082922013821</v>
      </c>
      <c r="J17" s="35">
        <f t="shared" si="0"/>
        <v>3.5173611111111107E-2</v>
      </c>
      <c r="K17" s="25">
        <v>7</v>
      </c>
      <c r="L17" s="25"/>
      <c r="M17" s="25"/>
      <c r="N17" s="25"/>
    </row>
    <row r="18" spans="1:14" ht="16.5" thickBot="1">
      <c r="A18" s="25">
        <v>8</v>
      </c>
      <c r="B18" s="32">
        <v>81</v>
      </c>
      <c r="C18" s="33" t="s">
        <v>105</v>
      </c>
      <c r="D18" s="33">
        <v>1993</v>
      </c>
      <c r="E18" s="34" t="s">
        <v>41</v>
      </c>
      <c r="F18" s="28"/>
      <c r="G18" s="28"/>
      <c r="H18" s="31">
        <v>3.5381944444444445E-2</v>
      </c>
      <c r="I18" s="29">
        <f t="shared" si="1"/>
        <v>17.428851815505396</v>
      </c>
      <c r="J18" s="35">
        <f t="shared" si="0"/>
        <v>3.5381944444444445E-2</v>
      </c>
      <c r="K18" s="25">
        <v>8</v>
      </c>
      <c r="L18" s="25"/>
      <c r="M18" s="25">
        <v>10</v>
      </c>
      <c r="N18" s="25"/>
    </row>
    <row r="19" spans="1:14" ht="16.5" thickBot="1">
      <c r="A19" s="25">
        <v>9</v>
      </c>
      <c r="B19" s="32">
        <v>54</v>
      </c>
      <c r="C19" s="33" t="s">
        <v>82</v>
      </c>
      <c r="D19" s="33">
        <v>1994</v>
      </c>
      <c r="E19" s="34" t="s">
        <v>176</v>
      </c>
      <c r="F19" s="28"/>
      <c r="G19" s="28"/>
      <c r="H19" s="31">
        <v>3.5671296296296298E-2</v>
      </c>
      <c r="I19" s="29">
        <f t="shared" si="1"/>
        <v>17.287475665152499</v>
      </c>
      <c r="J19" s="35">
        <f t="shared" si="0"/>
        <v>3.5671296296296298E-2</v>
      </c>
      <c r="K19" s="25">
        <v>9</v>
      </c>
      <c r="L19" s="25"/>
      <c r="M19" s="25">
        <v>9</v>
      </c>
      <c r="N19" s="25"/>
    </row>
    <row r="20" spans="1:14" ht="16.5" thickBot="1">
      <c r="A20" s="25">
        <v>10</v>
      </c>
      <c r="B20" s="32">
        <v>80</v>
      </c>
      <c r="C20" s="33" t="s">
        <v>104</v>
      </c>
      <c r="D20" s="33">
        <v>1994</v>
      </c>
      <c r="E20" s="34" t="s">
        <v>41</v>
      </c>
      <c r="F20" s="28"/>
      <c r="G20" s="28"/>
      <c r="H20" s="31">
        <v>3.5798611111111107E-2</v>
      </c>
      <c r="I20" s="29">
        <f t="shared" si="1"/>
        <v>17.225994180407373</v>
      </c>
      <c r="J20" s="35">
        <f t="shared" si="0"/>
        <v>3.5798611111111107E-2</v>
      </c>
      <c r="K20" s="25">
        <v>10</v>
      </c>
      <c r="L20" s="25"/>
      <c r="M20" s="25">
        <v>8</v>
      </c>
      <c r="N20" s="25"/>
    </row>
    <row r="21" spans="1:14" ht="16.5" thickBot="1">
      <c r="A21" s="25">
        <v>11</v>
      </c>
      <c r="B21" s="25">
        <v>77</v>
      </c>
      <c r="C21" s="26" t="s">
        <v>100</v>
      </c>
      <c r="D21" s="26">
        <v>1993</v>
      </c>
      <c r="E21" s="27" t="s">
        <v>101</v>
      </c>
      <c r="F21" s="28"/>
      <c r="G21" s="28"/>
      <c r="H21" s="31">
        <v>3.5879629629629629E-2</v>
      </c>
      <c r="I21" s="29">
        <f t="shared" si="1"/>
        <v>17.187096774193549</v>
      </c>
      <c r="J21" s="35">
        <f t="shared" si="0"/>
        <v>3.5879629629629629E-2</v>
      </c>
      <c r="K21" s="25">
        <v>11</v>
      </c>
      <c r="L21" s="25"/>
      <c r="M21" s="25">
        <v>7</v>
      </c>
      <c r="N21" s="25"/>
    </row>
    <row r="22" spans="1:14" ht="32.25" thickBot="1">
      <c r="A22" s="25">
        <v>12</v>
      </c>
      <c r="B22" s="32">
        <v>68</v>
      </c>
      <c r="C22" s="33" t="s">
        <v>93</v>
      </c>
      <c r="D22" s="33">
        <v>1994</v>
      </c>
      <c r="E22" s="27" t="s">
        <v>161</v>
      </c>
      <c r="F22" s="28" t="s">
        <v>178</v>
      </c>
      <c r="G22" s="28" t="s">
        <v>181</v>
      </c>
      <c r="H22" s="31">
        <v>3.622685185185185E-2</v>
      </c>
      <c r="I22" s="29">
        <f t="shared" si="1"/>
        <v>17.022364217252395</v>
      </c>
      <c r="J22" s="35">
        <f t="shared" si="0"/>
        <v>3.622685185185185E-2</v>
      </c>
      <c r="K22" s="25">
        <v>12</v>
      </c>
      <c r="L22" s="25">
        <v>3</v>
      </c>
      <c r="M22" s="25">
        <v>6</v>
      </c>
      <c r="N22" s="25">
        <v>14</v>
      </c>
    </row>
    <row r="23" spans="1:14" ht="16.5" thickBot="1">
      <c r="A23" s="25">
        <v>13</v>
      </c>
      <c r="B23" s="32">
        <v>58</v>
      </c>
      <c r="C23" s="33" t="s">
        <v>85</v>
      </c>
      <c r="D23" s="33">
        <v>1993</v>
      </c>
      <c r="E23" s="34" t="s">
        <v>165</v>
      </c>
      <c r="F23" s="28"/>
      <c r="G23" s="28"/>
      <c r="H23" s="31">
        <v>3.6400462962962961E-2</v>
      </c>
      <c r="I23" s="29">
        <f t="shared" si="1"/>
        <v>16.941176470588236</v>
      </c>
      <c r="J23" s="35">
        <f t="shared" si="0"/>
        <v>3.6400462962962961E-2</v>
      </c>
      <c r="K23" s="25">
        <v>13</v>
      </c>
      <c r="L23" s="25"/>
      <c r="M23" s="25">
        <v>5</v>
      </c>
      <c r="N23" s="25"/>
    </row>
    <row r="24" spans="1:14" ht="16.5" thickBot="1">
      <c r="A24" s="25">
        <v>14</v>
      </c>
      <c r="B24" s="32">
        <v>78</v>
      </c>
      <c r="C24" s="33" t="s">
        <v>102</v>
      </c>
      <c r="D24" s="33">
        <v>1993</v>
      </c>
      <c r="E24" s="34" t="s">
        <v>187</v>
      </c>
      <c r="F24" s="28"/>
      <c r="G24" s="28"/>
      <c r="H24" s="31">
        <v>3.6493055555555549E-2</v>
      </c>
      <c r="I24" s="29">
        <f t="shared" si="1"/>
        <v>16.898192197906756</v>
      </c>
      <c r="J24" s="35">
        <f t="shared" si="0"/>
        <v>3.6493055555555549E-2</v>
      </c>
      <c r="K24" s="25">
        <v>14</v>
      </c>
      <c r="L24" s="25"/>
      <c r="M24" s="25">
        <v>4</v>
      </c>
      <c r="N24" s="25"/>
    </row>
    <row r="25" spans="1:14" ht="32.25" thickBot="1">
      <c r="A25" s="25">
        <v>15</v>
      </c>
      <c r="B25" s="32">
        <v>56</v>
      </c>
      <c r="C25" s="33" t="s">
        <v>84</v>
      </c>
      <c r="D25" s="33">
        <v>1995</v>
      </c>
      <c r="E25" s="34" t="s">
        <v>177</v>
      </c>
      <c r="F25" s="28"/>
      <c r="G25" s="28"/>
      <c r="H25" s="31">
        <v>3.6562499999999998E-2</v>
      </c>
      <c r="I25" s="29">
        <f t="shared" si="1"/>
        <v>16.866096866096864</v>
      </c>
      <c r="J25" s="35">
        <f t="shared" si="0"/>
        <v>3.6562499999999998E-2</v>
      </c>
      <c r="K25" s="25">
        <v>15</v>
      </c>
      <c r="L25" s="25"/>
      <c r="M25" s="25">
        <v>3</v>
      </c>
      <c r="N25" s="25"/>
    </row>
    <row r="26" spans="1:14" ht="32.25" thickBot="1">
      <c r="A26" s="25">
        <v>16</v>
      </c>
      <c r="B26" s="32">
        <v>83</v>
      </c>
      <c r="C26" s="33" t="s">
        <v>106</v>
      </c>
      <c r="D26" s="33">
        <v>1995</v>
      </c>
      <c r="E26" s="34" t="s">
        <v>158</v>
      </c>
      <c r="F26" s="28"/>
      <c r="G26" s="28"/>
      <c r="H26" s="31">
        <v>3.6689814814814821E-2</v>
      </c>
      <c r="I26" s="29">
        <f t="shared" si="1"/>
        <v>16.807570977917983</v>
      </c>
      <c r="J26" s="35">
        <f t="shared" si="0"/>
        <v>3.6689814814814821E-2</v>
      </c>
      <c r="K26" s="25">
        <v>16</v>
      </c>
      <c r="L26" s="25"/>
      <c r="M26" s="25">
        <v>2</v>
      </c>
      <c r="N26" s="25"/>
    </row>
    <row r="27" spans="1:14" ht="32.25" thickBot="1">
      <c r="A27" s="25">
        <v>17</v>
      </c>
      <c r="B27" s="32">
        <v>50</v>
      </c>
      <c r="C27" s="33" t="s">
        <v>79</v>
      </c>
      <c r="D27" s="33">
        <v>1995</v>
      </c>
      <c r="E27" s="34" t="s">
        <v>174</v>
      </c>
      <c r="F27" s="28" t="s">
        <v>175</v>
      </c>
      <c r="G27" s="28" t="s">
        <v>68</v>
      </c>
      <c r="H27" s="31">
        <v>3.6736111111111108E-2</v>
      </c>
      <c r="I27" s="29">
        <f t="shared" si="1"/>
        <v>16.786389413988658</v>
      </c>
      <c r="J27" s="35">
        <f t="shared" si="0"/>
        <v>3.6736111111111108E-2</v>
      </c>
      <c r="K27" s="25">
        <v>17</v>
      </c>
      <c r="L27" s="25">
        <v>4</v>
      </c>
      <c r="M27" s="25">
        <v>1</v>
      </c>
      <c r="N27" s="25">
        <v>12</v>
      </c>
    </row>
    <row r="28" spans="1:14" ht="32.25" thickBot="1">
      <c r="A28" s="25">
        <v>18</v>
      </c>
      <c r="B28" s="32">
        <v>52</v>
      </c>
      <c r="C28" s="33" t="s">
        <v>81</v>
      </c>
      <c r="D28" s="33">
        <v>1995</v>
      </c>
      <c r="E28" s="34" t="s">
        <v>173</v>
      </c>
      <c r="F28" s="28" t="s">
        <v>147</v>
      </c>
      <c r="G28" s="28" t="s">
        <v>68</v>
      </c>
      <c r="H28" s="31">
        <v>3.6805555555555557E-2</v>
      </c>
      <c r="I28" s="29">
        <f t="shared" si="1"/>
        <v>16.754716981132077</v>
      </c>
      <c r="J28" s="35" t="e">
        <f>G28-H$7</f>
        <v>#VALUE!</v>
      </c>
      <c r="K28" s="25">
        <v>18</v>
      </c>
      <c r="L28" s="25">
        <v>5</v>
      </c>
      <c r="M28" s="25"/>
      <c r="N28" s="25">
        <v>10</v>
      </c>
    </row>
    <row r="29" spans="1:14" ht="16.5" thickBot="1">
      <c r="A29" s="25">
        <v>19</v>
      </c>
      <c r="B29" s="32">
        <v>60</v>
      </c>
      <c r="C29" s="33" t="s">
        <v>86</v>
      </c>
      <c r="D29" s="33">
        <v>1996</v>
      </c>
      <c r="E29" s="34" t="s">
        <v>87</v>
      </c>
      <c r="F29" s="28"/>
      <c r="G29" s="28"/>
      <c r="H29" s="31">
        <v>3.6886574074074079E-2</v>
      </c>
      <c r="I29" s="29">
        <f t="shared" si="1"/>
        <v>16.717916535927206</v>
      </c>
      <c r="J29" s="35">
        <f>G29-H$7</f>
        <v>0</v>
      </c>
      <c r="K29" s="25">
        <v>19</v>
      </c>
      <c r="L29" s="25"/>
      <c r="M29" s="25"/>
      <c r="N29" s="25"/>
    </row>
    <row r="30" spans="1:14" ht="32.25" thickBot="1">
      <c r="A30" s="25">
        <v>20</v>
      </c>
      <c r="B30" s="32">
        <v>49</v>
      </c>
      <c r="C30" s="33" t="s">
        <v>78</v>
      </c>
      <c r="D30" s="33">
        <v>1995</v>
      </c>
      <c r="E30" s="34" t="s">
        <v>174</v>
      </c>
      <c r="F30" s="28" t="s">
        <v>175</v>
      </c>
      <c r="G30" s="28" t="s">
        <v>68</v>
      </c>
      <c r="H30" s="31">
        <v>3.6921296296296292E-2</v>
      </c>
      <c r="I30" s="29">
        <f t="shared" si="1"/>
        <v>16.702194357366771</v>
      </c>
      <c r="J30" s="35">
        <f t="shared" si="0"/>
        <v>3.6921296296296292E-2</v>
      </c>
      <c r="K30" s="25">
        <v>20</v>
      </c>
      <c r="L30" s="25">
        <v>6</v>
      </c>
      <c r="M30" s="25"/>
      <c r="N30" s="25">
        <v>9</v>
      </c>
    </row>
    <row r="31" spans="1:14" ht="16.5" thickBot="1">
      <c r="A31" s="25">
        <v>21</v>
      </c>
      <c r="B31" s="32">
        <v>79</v>
      </c>
      <c r="C31" s="33" t="s">
        <v>103</v>
      </c>
      <c r="D31" s="33">
        <v>1995</v>
      </c>
      <c r="E31" s="34" t="s">
        <v>41</v>
      </c>
      <c r="F31" s="28"/>
      <c r="G31" s="28"/>
      <c r="H31" s="31">
        <v>3.7604166666666668E-2</v>
      </c>
      <c r="I31" s="29">
        <f t="shared" si="1"/>
        <v>16.398891966759003</v>
      </c>
      <c r="J31" s="35">
        <f t="shared" si="0"/>
        <v>3.7604166666666668E-2</v>
      </c>
      <c r="K31" s="25">
        <v>21</v>
      </c>
      <c r="L31" s="25"/>
      <c r="M31" s="25"/>
      <c r="N31" s="25"/>
    </row>
    <row r="32" spans="1:14" ht="32.25" thickBot="1">
      <c r="A32" s="25">
        <v>22</v>
      </c>
      <c r="B32" s="32">
        <v>75</v>
      </c>
      <c r="C32" s="33" t="s">
        <v>99</v>
      </c>
      <c r="D32" s="33">
        <v>1996</v>
      </c>
      <c r="E32" s="34" t="s">
        <v>125</v>
      </c>
      <c r="F32" s="28" t="s">
        <v>37</v>
      </c>
      <c r="G32" s="28"/>
      <c r="H32" s="31">
        <v>3.7662037037037036E-2</v>
      </c>
      <c r="I32" s="29">
        <f t="shared" si="1"/>
        <v>16.373693915181313</v>
      </c>
      <c r="J32" s="35">
        <f t="shared" si="0"/>
        <v>3.7662037037037036E-2</v>
      </c>
      <c r="K32" s="25">
        <v>22</v>
      </c>
      <c r="L32" s="25"/>
      <c r="M32" s="25"/>
      <c r="N32" s="25"/>
    </row>
    <row r="33" spans="1:14" ht="16.5" thickBot="1">
      <c r="A33" s="25">
        <v>23</v>
      </c>
      <c r="B33" s="32">
        <v>61</v>
      </c>
      <c r="C33" s="33" t="s">
        <v>88</v>
      </c>
      <c r="D33" s="33">
        <v>1996</v>
      </c>
      <c r="E33" s="34" t="s">
        <v>46</v>
      </c>
      <c r="F33" s="28"/>
      <c r="G33" s="28"/>
      <c r="H33" s="31">
        <v>3.7962962962962962E-2</v>
      </c>
      <c r="I33" s="29">
        <f t="shared" si="1"/>
        <v>16.243902439024392</v>
      </c>
      <c r="J33" s="35">
        <f t="shared" si="0"/>
        <v>3.7962962962962962E-2</v>
      </c>
      <c r="K33" s="25">
        <v>23</v>
      </c>
      <c r="L33" s="25"/>
      <c r="M33" s="25"/>
      <c r="N33" s="25"/>
    </row>
    <row r="34" spans="1:14" ht="32.25" thickBot="1">
      <c r="A34" s="25">
        <v>24</v>
      </c>
      <c r="B34" s="32">
        <v>69</v>
      </c>
      <c r="C34" s="33" t="s">
        <v>94</v>
      </c>
      <c r="D34" s="33">
        <v>1993</v>
      </c>
      <c r="E34" s="34" t="s">
        <v>156</v>
      </c>
      <c r="F34" s="28" t="s">
        <v>182</v>
      </c>
      <c r="G34" s="28"/>
      <c r="H34" s="31">
        <v>3.8622685185185184E-2</v>
      </c>
      <c r="I34" s="29">
        <f t="shared" si="1"/>
        <v>15.966436919388673</v>
      </c>
      <c r="J34" s="35">
        <f t="shared" si="0"/>
        <v>3.8622685185185184E-2</v>
      </c>
      <c r="K34" s="25">
        <v>24</v>
      </c>
      <c r="L34" s="25"/>
      <c r="M34" s="25"/>
      <c r="N34" s="25"/>
    </row>
    <row r="35" spans="1:14" ht="16.5" thickBot="1">
      <c r="A35" s="25">
        <v>25</v>
      </c>
      <c r="B35" s="32">
        <v>74</v>
      </c>
      <c r="C35" s="33" t="s">
        <v>98</v>
      </c>
      <c r="D35" s="33">
        <v>1996</v>
      </c>
      <c r="E35" s="34" t="s">
        <v>156</v>
      </c>
      <c r="F35" s="28" t="s">
        <v>186</v>
      </c>
      <c r="G35" s="28"/>
      <c r="H35" s="31">
        <v>3.923611111111111E-2</v>
      </c>
      <c r="I35" s="29">
        <f t="shared" si="1"/>
        <v>15.716814159292037</v>
      </c>
      <c r="J35" s="35">
        <f t="shared" si="0"/>
        <v>3.923611111111111E-2</v>
      </c>
      <c r="K35" s="25">
        <v>25</v>
      </c>
      <c r="L35" s="25"/>
      <c r="M35" s="25"/>
      <c r="N35" s="25"/>
    </row>
    <row r="36" spans="1:14" ht="32.25" thickBot="1">
      <c r="A36" s="25">
        <v>26</v>
      </c>
      <c r="B36" s="32">
        <v>47</v>
      </c>
      <c r="C36" s="33" t="s">
        <v>172</v>
      </c>
      <c r="D36" s="33">
        <v>1993</v>
      </c>
      <c r="E36" s="34" t="s">
        <v>170</v>
      </c>
      <c r="F36" s="28" t="s">
        <v>127</v>
      </c>
      <c r="G36" s="28" t="s">
        <v>128</v>
      </c>
      <c r="H36" s="31">
        <v>3.9756944444444449E-2</v>
      </c>
      <c r="I36" s="29">
        <f t="shared" si="1"/>
        <v>15.510917030567688</v>
      </c>
      <c r="J36" s="35">
        <f t="shared" si="0"/>
        <v>3.9756944444444449E-2</v>
      </c>
      <c r="K36" s="25">
        <v>26</v>
      </c>
      <c r="L36" s="25">
        <v>7</v>
      </c>
      <c r="M36" s="25"/>
      <c r="N36" s="25">
        <v>8</v>
      </c>
    </row>
    <row r="37" spans="1:14" ht="32.25" thickBot="1">
      <c r="A37" s="25">
        <v>27</v>
      </c>
      <c r="B37" s="32">
        <v>73</v>
      </c>
      <c r="C37" s="33" t="s">
        <v>97</v>
      </c>
      <c r="D37" s="33">
        <v>1995</v>
      </c>
      <c r="E37" s="34" t="s">
        <v>156</v>
      </c>
      <c r="F37" s="28" t="s">
        <v>185</v>
      </c>
      <c r="G37" s="28"/>
      <c r="H37" s="31">
        <v>4.0162037037037038E-2</v>
      </c>
      <c r="I37" s="29">
        <f t="shared" si="1"/>
        <v>15.354466858789628</v>
      </c>
      <c r="J37" s="35">
        <f t="shared" si="0"/>
        <v>4.0162037037037038E-2</v>
      </c>
      <c r="K37" s="25">
        <v>27</v>
      </c>
      <c r="L37" s="25"/>
      <c r="M37" s="25"/>
      <c r="N37" s="25"/>
    </row>
    <row r="38" spans="1:14" ht="16.5" thickBot="1">
      <c r="A38" s="25">
        <v>28</v>
      </c>
      <c r="B38" s="32">
        <v>63</v>
      </c>
      <c r="C38" s="33" t="s">
        <v>89</v>
      </c>
      <c r="D38" s="33">
        <v>1996</v>
      </c>
      <c r="E38" s="34" t="s">
        <v>46</v>
      </c>
      <c r="F38" s="28"/>
      <c r="G38" s="28"/>
      <c r="H38" s="31">
        <v>4.0787037037037038E-2</v>
      </c>
      <c r="I38" s="29">
        <f t="shared" si="1"/>
        <v>15.119182746878547</v>
      </c>
      <c r="J38" s="35">
        <f t="shared" si="0"/>
        <v>4.0787037037037038E-2</v>
      </c>
      <c r="K38" s="25">
        <v>28</v>
      </c>
      <c r="L38" s="25"/>
      <c r="M38" s="25"/>
      <c r="N38" s="25"/>
    </row>
    <row r="39" spans="1:14" ht="16.5" thickBot="1">
      <c r="A39" s="25">
        <v>29</v>
      </c>
      <c r="B39" s="32">
        <v>64</v>
      </c>
      <c r="C39" s="33" t="s">
        <v>90</v>
      </c>
      <c r="D39" s="33">
        <v>1995</v>
      </c>
      <c r="E39" s="34" t="s">
        <v>46</v>
      </c>
      <c r="F39" s="28"/>
      <c r="G39" s="28"/>
      <c r="H39" s="31">
        <v>4.4363425925925924E-2</v>
      </c>
      <c r="I39" s="29">
        <f>I$9/(HOUR(H39)+(MINUTE(H39)/60)+(SECOND(H39)/3600))</f>
        <v>13.900339159926949</v>
      </c>
      <c r="J39" s="35">
        <f t="shared" si="0"/>
        <v>4.4363425925925924E-2</v>
      </c>
      <c r="K39" s="25">
        <v>29</v>
      </c>
      <c r="L39" s="25"/>
      <c r="M39" s="25"/>
      <c r="N39" s="25"/>
    </row>
    <row r="41" spans="1:14" ht="15.75">
      <c r="C41" s="47" t="s">
        <v>213</v>
      </c>
    </row>
    <row r="42" spans="1:14">
      <c r="C42" t="s">
        <v>196</v>
      </c>
      <c r="H42" t="s">
        <v>197</v>
      </c>
    </row>
    <row r="44" spans="1:14">
      <c r="C44" t="s">
        <v>198</v>
      </c>
      <c r="H44" t="s">
        <v>199</v>
      </c>
    </row>
  </sheetData>
  <sortState ref="B11:H45">
    <sortCondition ref="H11:H45"/>
  </sortState>
  <mergeCells count="7">
    <mergeCell ref="B1:L1"/>
    <mergeCell ref="B2:L2"/>
    <mergeCell ref="B7:L7"/>
    <mergeCell ref="B3:L3"/>
    <mergeCell ref="B4:L4"/>
    <mergeCell ref="B5:L5"/>
    <mergeCell ref="B6:L6"/>
  </mergeCells>
  <pageMargins left="0.25" right="0.25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topLeftCell="A22" workbookViewId="0">
      <selection activeCell="A35" sqref="A35:J40"/>
    </sheetView>
  </sheetViews>
  <sheetFormatPr defaultRowHeight="15"/>
  <cols>
    <col min="1" max="1" width="3.7109375" customWidth="1"/>
    <col min="2" max="2" width="22.7109375" customWidth="1"/>
    <col min="3" max="3" width="11.140625" customWidth="1"/>
    <col min="4" max="4" width="12" customWidth="1"/>
    <col min="5" max="5" width="10.7109375" customWidth="1"/>
    <col min="7" max="7" width="8.140625" customWidth="1"/>
    <col min="8" max="8" width="6.7109375" customWidth="1"/>
  </cols>
  <sheetData>
    <row r="1" spans="1:11">
      <c r="A1" s="91" t="s">
        <v>10</v>
      </c>
      <c r="B1" s="92"/>
      <c r="C1" s="92"/>
      <c r="D1" s="92"/>
      <c r="E1" s="92"/>
      <c r="F1" s="92"/>
      <c r="G1" s="92"/>
      <c r="H1" s="92"/>
      <c r="I1" s="92"/>
      <c r="J1" s="92"/>
    </row>
    <row r="2" spans="1:11">
      <c r="A2" s="85" t="s">
        <v>11</v>
      </c>
      <c r="B2" s="93"/>
      <c r="C2" s="93"/>
      <c r="D2" s="93"/>
      <c r="E2" s="93"/>
      <c r="F2" s="93"/>
      <c r="G2" s="93"/>
      <c r="H2" s="93"/>
      <c r="I2" s="93"/>
      <c r="J2" s="93"/>
    </row>
    <row r="3" spans="1:11">
      <c r="A3" s="87" t="s">
        <v>117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>
      <c r="A4" s="85" t="s">
        <v>118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8.75">
      <c r="A6" s="89" t="s">
        <v>119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>
      <c r="B8" s="2" t="s">
        <v>116</v>
      </c>
      <c r="F8" t="s">
        <v>120</v>
      </c>
    </row>
    <row r="9" spans="1:11" ht="15.75" thickBot="1">
      <c r="B9" t="s">
        <v>23</v>
      </c>
      <c r="C9" t="s">
        <v>30</v>
      </c>
      <c r="E9" t="s">
        <v>122</v>
      </c>
      <c r="F9" s="13"/>
      <c r="H9" s="3"/>
    </row>
    <row r="10" spans="1:11" ht="30.75" thickBot="1">
      <c r="A10" s="9" t="s">
        <v>0</v>
      </c>
      <c r="B10" s="10" t="s">
        <v>24</v>
      </c>
      <c r="C10" s="10" t="s">
        <v>25</v>
      </c>
      <c r="D10" s="10" t="s">
        <v>26</v>
      </c>
      <c r="E10" s="10" t="s">
        <v>27</v>
      </c>
      <c r="F10" s="10" t="s">
        <v>28</v>
      </c>
      <c r="G10" s="11" t="s">
        <v>29</v>
      </c>
      <c r="H10" s="10" t="s">
        <v>22</v>
      </c>
    </row>
    <row r="11" spans="1:11">
      <c r="A11" s="64">
        <v>1</v>
      </c>
      <c r="B11" s="4" t="s">
        <v>108</v>
      </c>
      <c r="C11" s="46">
        <f>25+20+12+10+8+5+2</f>
        <v>82</v>
      </c>
      <c r="D11" s="54">
        <v>0</v>
      </c>
      <c r="E11" s="54">
        <f>6+1+12.5+10+7</f>
        <v>36.5</v>
      </c>
      <c r="F11" s="53">
        <f>10+8</f>
        <v>18</v>
      </c>
      <c r="G11" s="46">
        <f t="shared" ref="G11:G17" si="0">SUM(C11:F11)</f>
        <v>136.5</v>
      </c>
      <c r="H11" s="53">
        <v>1</v>
      </c>
    </row>
    <row r="12" spans="1:11">
      <c r="A12" s="65">
        <v>2</v>
      </c>
      <c r="B12" s="1" t="s">
        <v>210</v>
      </c>
      <c r="C12" s="50">
        <f>16+7</f>
        <v>23</v>
      </c>
      <c r="D12" s="54">
        <v>0</v>
      </c>
      <c r="E12" s="54">
        <f>12+10+8+2</f>
        <v>32</v>
      </c>
      <c r="F12" s="52">
        <f>25+14+12</f>
        <v>51</v>
      </c>
      <c r="G12" s="46">
        <f t="shared" si="0"/>
        <v>106</v>
      </c>
      <c r="H12" s="53">
        <v>2</v>
      </c>
    </row>
    <row r="13" spans="1:11">
      <c r="A13" s="65">
        <v>3</v>
      </c>
      <c r="B13" s="1" t="s">
        <v>109</v>
      </c>
      <c r="C13" s="50">
        <f>6</f>
        <v>6</v>
      </c>
      <c r="D13" s="54">
        <f>16+14</f>
        <v>30</v>
      </c>
      <c r="E13" s="54">
        <f>16+9+3</f>
        <v>28</v>
      </c>
      <c r="F13" s="52">
        <v>0</v>
      </c>
      <c r="G13" s="46">
        <f t="shared" si="0"/>
        <v>64</v>
      </c>
      <c r="H13" s="52">
        <v>3</v>
      </c>
    </row>
    <row r="14" spans="1:11">
      <c r="A14" s="65">
        <v>4</v>
      </c>
      <c r="B14" s="1" t="s">
        <v>110</v>
      </c>
      <c r="C14" s="50">
        <f>9+3</f>
        <v>12</v>
      </c>
      <c r="D14" s="54">
        <f>20</f>
        <v>20</v>
      </c>
      <c r="E14" s="54">
        <f>7+4</f>
        <v>11</v>
      </c>
      <c r="F14" s="52">
        <v>9</v>
      </c>
      <c r="G14" s="46">
        <f t="shared" si="0"/>
        <v>52</v>
      </c>
      <c r="H14" s="52">
        <v>4</v>
      </c>
    </row>
    <row r="15" spans="1:11">
      <c r="A15" s="65">
        <v>5</v>
      </c>
      <c r="B15" s="1" t="s">
        <v>112</v>
      </c>
      <c r="C15" s="50">
        <f>14+4</f>
        <v>18</v>
      </c>
      <c r="D15" s="51">
        <f>25</f>
        <v>25</v>
      </c>
      <c r="E15" s="51">
        <f>5</f>
        <v>5</v>
      </c>
      <c r="F15" s="52">
        <v>0</v>
      </c>
      <c r="G15" s="46">
        <f t="shared" si="0"/>
        <v>48</v>
      </c>
      <c r="H15" s="52">
        <v>5</v>
      </c>
    </row>
    <row r="16" spans="1:11">
      <c r="A16" s="65">
        <v>6</v>
      </c>
      <c r="B16" s="1" t="s">
        <v>113</v>
      </c>
      <c r="C16" s="50">
        <f>0</f>
        <v>0</v>
      </c>
      <c r="D16" s="51">
        <v>0</v>
      </c>
      <c r="E16" s="51">
        <f>12.5+10+7</f>
        <v>29.5</v>
      </c>
      <c r="F16" s="52">
        <v>18</v>
      </c>
      <c r="G16" s="46">
        <f t="shared" si="0"/>
        <v>47.5</v>
      </c>
      <c r="H16" s="52">
        <v>6</v>
      </c>
    </row>
    <row r="17" spans="1:11">
      <c r="A17" s="65">
        <v>7</v>
      </c>
      <c r="B17" s="1" t="s">
        <v>111</v>
      </c>
      <c r="C17" s="50">
        <f>1</f>
        <v>1</v>
      </c>
      <c r="D17" s="51">
        <v>12</v>
      </c>
      <c r="E17" s="54">
        <v>0</v>
      </c>
      <c r="F17" s="52">
        <v>10</v>
      </c>
      <c r="G17" s="46">
        <f t="shared" si="0"/>
        <v>23</v>
      </c>
      <c r="H17" s="52">
        <v>7</v>
      </c>
    </row>
    <row r="22" spans="1:11">
      <c r="A22" s="17"/>
      <c r="B22" s="17"/>
      <c r="C22" s="17"/>
      <c r="D22" s="18"/>
      <c r="E22" s="18"/>
      <c r="F22" s="19"/>
    </row>
    <row r="23" spans="1:11">
      <c r="A23" s="17"/>
      <c r="B23" s="17"/>
      <c r="C23" s="17"/>
      <c r="D23" s="18"/>
      <c r="E23" s="18"/>
      <c r="F23" s="19"/>
    </row>
    <row r="26" spans="1:11">
      <c r="A26" s="91" t="s">
        <v>10</v>
      </c>
      <c r="B26" s="92"/>
      <c r="C26" s="92"/>
      <c r="D26" s="92"/>
      <c r="E26" s="92"/>
      <c r="F26" s="92"/>
      <c r="G26" s="92"/>
      <c r="H26" s="92"/>
      <c r="I26" s="92"/>
      <c r="J26" s="92"/>
    </row>
    <row r="27" spans="1:11">
      <c r="A27" s="85" t="s">
        <v>11</v>
      </c>
      <c r="B27" s="93"/>
      <c r="C27" s="93"/>
      <c r="D27" s="93"/>
      <c r="E27" s="93"/>
      <c r="F27" s="93"/>
      <c r="G27" s="93"/>
      <c r="H27" s="93"/>
      <c r="I27" s="93"/>
      <c r="J27" s="93"/>
    </row>
    <row r="28" spans="1:11">
      <c r="A28" s="87" t="s">
        <v>117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1:11">
      <c r="A29" s="85" t="s">
        <v>118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1:11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ht="18.75">
      <c r="A31" s="89" t="s">
        <v>119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1:11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1:10">
      <c r="B33" s="2" t="s">
        <v>116</v>
      </c>
      <c r="F33" t="s">
        <v>120</v>
      </c>
    </row>
    <row r="35" spans="1:10" ht="15.75" thickBot="1">
      <c r="B35" t="s">
        <v>23</v>
      </c>
      <c r="C35" t="s">
        <v>30</v>
      </c>
      <c r="E35" t="s">
        <v>121</v>
      </c>
    </row>
    <row r="36" spans="1:10" ht="30.75" thickBot="1">
      <c r="A36" s="9" t="s">
        <v>0</v>
      </c>
      <c r="B36" s="10" t="s">
        <v>24</v>
      </c>
      <c r="C36" s="10" t="s">
        <v>25</v>
      </c>
      <c r="D36" s="10" t="s">
        <v>26</v>
      </c>
      <c r="E36" s="10" t="s">
        <v>27</v>
      </c>
      <c r="F36" s="10" t="s">
        <v>28</v>
      </c>
      <c r="G36" s="43" t="s">
        <v>203</v>
      </c>
      <c r="H36" s="43" t="s">
        <v>204</v>
      </c>
      <c r="I36" s="11" t="s">
        <v>29</v>
      </c>
      <c r="J36" s="10" t="s">
        <v>22</v>
      </c>
    </row>
    <row r="37" spans="1:10">
      <c r="A37" s="1">
        <v>1</v>
      </c>
      <c r="B37" s="1" t="s">
        <v>114</v>
      </c>
      <c r="C37" s="50">
        <f>25+20+12</f>
        <v>57</v>
      </c>
      <c r="D37" s="51">
        <v>0</v>
      </c>
      <c r="E37" s="51">
        <f>20+16+14+12+10+9</f>
        <v>81</v>
      </c>
      <c r="F37" s="52">
        <v>45</v>
      </c>
      <c r="G37" s="53">
        <f>25+14+9+8+7+5+3+1</f>
        <v>72</v>
      </c>
      <c r="H37" s="53">
        <v>0</v>
      </c>
      <c r="I37" s="46">
        <f>SUM(C37:H37)</f>
        <v>255</v>
      </c>
      <c r="J37" s="52">
        <v>1</v>
      </c>
    </row>
    <row r="38" spans="1:10">
      <c r="A38" s="1">
        <v>2</v>
      </c>
      <c r="B38" s="1" t="s">
        <v>32</v>
      </c>
      <c r="C38" s="50">
        <f>16+14+10+9+8</f>
        <v>57</v>
      </c>
      <c r="D38" s="54">
        <v>0</v>
      </c>
      <c r="E38" s="54">
        <v>0</v>
      </c>
      <c r="F38" s="52">
        <v>0</v>
      </c>
      <c r="G38" s="53">
        <f>16+10+6+2</f>
        <v>34</v>
      </c>
      <c r="H38" s="53">
        <v>25</v>
      </c>
      <c r="I38" s="46">
        <f>SUM(C38:H38)</f>
        <v>116</v>
      </c>
      <c r="J38" s="52">
        <v>2</v>
      </c>
    </row>
    <row r="39" spans="1:10">
      <c r="A39" s="1">
        <v>3</v>
      </c>
      <c r="B39" s="1" t="s">
        <v>39</v>
      </c>
      <c r="C39" s="50">
        <v>0</v>
      </c>
      <c r="D39" s="51">
        <v>0</v>
      </c>
      <c r="E39" s="51">
        <f>25+8</f>
        <v>33</v>
      </c>
      <c r="F39" s="52">
        <v>0</v>
      </c>
      <c r="G39" s="53">
        <f>4</f>
        <v>4</v>
      </c>
      <c r="H39" s="53">
        <v>20</v>
      </c>
      <c r="I39" s="46">
        <f>SUM(C39:H39)</f>
        <v>57</v>
      </c>
      <c r="J39" s="52">
        <v>3</v>
      </c>
    </row>
    <row r="40" spans="1:10">
      <c r="A40" s="1">
        <v>4</v>
      </c>
      <c r="B40" s="1" t="s">
        <v>115</v>
      </c>
      <c r="C40" s="50">
        <v>0</v>
      </c>
      <c r="D40" s="54">
        <v>0</v>
      </c>
      <c r="E40" s="54">
        <v>0</v>
      </c>
      <c r="F40" s="52">
        <v>0</v>
      </c>
      <c r="G40" s="53">
        <f>20+12</f>
        <v>32</v>
      </c>
      <c r="H40" s="53">
        <v>0</v>
      </c>
      <c r="I40" s="46">
        <f>SUM(C40:H40)</f>
        <v>32</v>
      </c>
      <c r="J40" s="52">
        <v>4</v>
      </c>
    </row>
  </sheetData>
  <sortState ref="B37:I40">
    <sortCondition descending="1" ref="I37:I40"/>
  </sortState>
  <mergeCells count="14">
    <mergeCell ref="A30:K30"/>
    <mergeCell ref="A31:K31"/>
    <mergeCell ref="A32:K32"/>
    <mergeCell ref="A7:K7"/>
    <mergeCell ref="A26:J26"/>
    <mergeCell ref="A27:J27"/>
    <mergeCell ref="A28:K28"/>
    <mergeCell ref="A29:K29"/>
    <mergeCell ref="A6:K6"/>
    <mergeCell ref="A1:J1"/>
    <mergeCell ref="A2:J2"/>
    <mergeCell ref="A3:K3"/>
    <mergeCell ref="A4:K4"/>
    <mergeCell ref="A5:K5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М1 2 день</vt:lpstr>
      <vt:lpstr>ж1 2день</vt:lpstr>
      <vt:lpstr>ж2 2день</vt:lpstr>
      <vt:lpstr>ж3 2день</vt:lpstr>
      <vt:lpstr>м3 2день</vt:lpstr>
      <vt:lpstr>м4 2день</vt:lpstr>
      <vt:lpstr>м5 2день</vt:lpstr>
      <vt:lpstr>м2 2день</vt:lpstr>
      <vt:lpstr>итоги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cp:lastPrinted>2011-10-29T10:53:46Z</cp:lastPrinted>
  <dcterms:created xsi:type="dcterms:W3CDTF">2011-10-06T10:17:10Z</dcterms:created>
  <dcterms:modified xsi:type="dcterms:W3CDTF">2011-10-29T11:05:58Z</dcterms:modified>
</cp:coreProperties>
</file>