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8625" activeTab="4"/>
  </bookViews>
  <sheets>
    <sheet name="М1 2 день" sheetId="5" r:id="rId1"/>
    <sheet name="ж1 2день" sheetId="6" r:id="rId2"/>
    <sheet name="ж2 2день" sheetId="17" r:id="rId3"/>
    <sheet name="ж3 2день" sheetId="18" r:id="rId4"/>
    <sheet name="м3 2день" sheetId="19" r:id="rId5"/>
    <sheet name="м4 2день" sheetId="20" r:id="rId6"/>
    <sheet name="м5 2день" sheetId="21" r:id="rId7"/>
    <sheet name="м2 2день" sheetId="22" r:id="rId8"/>
    <sheet name="итоги" sheetId="23" r:id="rId9"/>
  </sheets>
  <calcPr calcId="125725"/>
</workbook>
</file>

<file path=xl/calcChain.xml><?xml version="1.0" encoding="utf-8"?>
<calcChain xmlns="http://schemas.openxmlformats.org/spreadsheetml/2006/main">
  <c r="C184" i="19"/>
  <c r="G184" s="1"/>
  <c r="C183"/>
  <c r="E182"/>
  <c r="D182"/>
  <c r="C182"/>
  <c r="E181"/>
  <c r="D181"/>
  <c r="C181"/>
  <c r="E180"/>
  <c r="D180"/>
  <c r="C180"/>
  <c r="F179"/>
  <c r="E179"/>
  <c r="C179"/>
  <c r="F178"/>
  <c r="C178"/>
  <c r="H165"/>
  <c r="I165"/>
  <c r="H170"/>
  <c r="H169"/>
  <c r="I170"/>
  <c r="I169"/>
  <c r="I146"/>
  <c r="I147"/>
  <c r="I148"/>
  <c r="I149"/>
  <c r="I145"/>
  <c r="H149"/>
  <c r="H148"/>
  <c r="H147"/>
  <c r="H146"/>
  <c r="H145"/>
  <c r="H125"/>
  <c r="H99"/>
  <c r="H100"/>
  <c r="H101"/>
  <c r="H102"/>
  <c r="H103"/>
  <c r="H104"/>
  <c r="H105"/>
  <c r="H106"/>
  <c r="H107"/>
  <c r="H108"/>
  <c r="H109"/>
  <c r="H110"/>
  <c r="H111"/>
  <c r="H112"/>
  <c r="H126"/>
  <c r="H127"/>
  <c r="H128"/>
  <c r="H129"/>
  <c r="H130"/>
  <c r="H131"/>
  <c r="H132"/>
  <c r="H133"/>
  <c r="H134"/>
  <c r="H135"/>
  <c r="H136"/>
  <c r="H137"/>
  <c r="H138"/>
  <c r="H139"/>
  <c r="H98"/>
  <c r="I99"/>
  <c r="I100"/>
  <c r="I101"/>
  <c r="I102"/>
  <c r="I103"/>
  <c r="I104"/>
  <c r="I105"/>
  <c r="I106"/>
  <c r="I107"/>
  <c r="I108"/>
  <c r="I109"/>
  <c r="I110"/>
  <c r="I111"/>
  <c r="I112"/>
  <c r="I125"/>
  <c r="I126"/>
  <c r="I127"/>
  <c r="I128"/>
  <c r="I129"/>
  <c r="I130"/>
  <c r="I131"/>
  <c r="I132"/>
  <c r="I133"/>
  <c r="I134"/>
  <c r="I135"/>
  <c r="I136"/>
  <c r="I137"/>
  <c r="I138"/>
  <c r="I139"/>
  <c r="I98"/>
  <c r="H87"/>
  <c r="H88"/>
  <c r="H89"/>
  <c r="H90"/>
  <c r="H91"/>
  <c r="H92"/>
  <c r="H93"/>
  <c r="H94"/>
  <c r="H86"/>
  <c r="I87"/>
  <c r="I88"/>
  <c r="I89"/>
  <c r="I90"/>
  <c r="I91"/>
  <c r="I92"/>
  <c r="I93"/>
  <c r="I94"/>
  <c r="I86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47"/>
  <c r="H33"/>
  <c r="H34"/>
  <c r="H35"/>
  <c r="H36"/>
  <c r="H37"/>
  <c r="H32"/>
  <c r="I33"/>
  <c r="I34"/>
  <c r="I35"/>
  <c r="I36"/>
  <c r="I37"/>
  <c r="I32"/>
  <c r="I10"/>
  <c r="I11"/>
  <c r="I12"/>
  <c r="I13"/>
  <c r="I14"/>
  <c r="I15"/>
  <c r="I16"/>
  <c r="I17"/>
  <c r="I18"/>
  <c r="I19"/>
  <c r="I20"/>
  <c r="I21"/>
  <c r="I22"/>
  <c r="I23"/>
  <c r="I24"/>
  <c r="I25"/>
  <c r="I26"/>
  <c r="I9"/>
  <c r="C38" i="23"/>
  <c r="C37"/>
  <c r="E39"/>
  <c r="E37"/>
  <c r="C16"/>
  <c r="C15"/>
  <c r="C12"/>
  <c r="C17"/>
  <c r="C14"/>
  <c r="C13"/>
  <c r="C11"/>
  <c r="E16"/>
  <c r="E11"/>
  <c r="E15"/>
  <c r="E12"/>
  <c r="E14"/>
  <c r="E13"/>
  <c r="J12" i="21"/>
  <c r="J11"/>
  <c r="H26" i="19"/>
  <c r="H10"/>
  <c r="H11"/>
  <c r="H12"/>
  <c r="H13"/>
  <c r="H14"/>
  <c r="H15"/>
  <c r="H16"/>
  <c r="H17"/>
  <c r="H18"/>
  <c r="H19"/>
  <c r="H20"/>
  <c r="H21"/>
  <c r="H22"/>
  <c r="H23"/>
  <c r="H24"/>
  <c r="H25"/>
  <c r="H9"/>
  <c r="I12" i="21"/>
  <c r="I11"/>
  <c r="I39" i="22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11"/>
  <c r="J38" i="6"/>
  <c r="I38"/>
  <c r="J37"/>
  <c r="I37"/>
  <c r="J36"/>
  <c r="I36"/>
  <c r="J35"/>
  <c r="I35"/>
  <c r="J34"/>
  <c r="I34"/>
  <c r="J33"/>
  <c r="I33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G17" i="23"/>
  <c r="G16"/>
  <c r="D14"/>
  <c r="G14" s="1"/>
  <c r="D13"/>
  <c r="G13" s="1"/>
  <c r="D15"/>
  <c r="G15" s="1"/>
  <c r="I12" i="18"/>
  <c r="I13"/>
  <c r="I14"/>
  <c r="I15"/>
  <c r="I16"/>
  <c r="I11"/>
  <c r="F11" i="23"/>
  <c r="G11" s="1"/>
  <c r="F12"/>
  <c r="G12" s="1"/>
  <c r="I17" i="17"/>
  <c r="I18"/>
  <c r="I19"/>
  <c r="I11"/>
  <c r="I12"/>
  <c r="I13"/>
  <c r="I14"/>
  <c r="I15"/>
  <c r="I16"/>
  <c r="G179" i="19" l="1"/>
  <c r="G181"/>
  <c r="G183"/>
  <c r="G178"/>
  <c r="G180"/>
  <c r="G182"/>
  <c r="G38" i="23"/>
  <c r="I38" s="1"/>
  <c r="G40"/>
  <c r="I40" s="1"/>
  <c r="G39"/>
  <c r="I39" s="1"/>
  <c r="G37"/>
  <c r="I37" s="1"/>
  <c r="J12" i="5" l="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11"/>
  <c r="J16" i="18" l="1"/>
  <c r="J39" i="22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1" i="20"/>
  <c r="I11"/>
  <c r="J15" i="18"/>
  <c r="J14"/>
  <c r="J13"/>
  <c r="J12"/>
  <c r="J11"/>
  <c r="J19" i="17"/>
  <c r="J18"/>
  <c r="J17"/>
  <c r="J16"/>
  <c r="J15"/>
  <c r="J14"/>
  <c r="J13"/>
  <c r="J12"/>
  <c r="J11"/>
  <c r="J15" i="6"/>
  <c r="I15"/>
  <c r="J14"/>
  <c r="I14"/>
  <c r="J13"/>
  <c r="I13"/>
  <c r="J12"/>
  <c r="I12"/>
  <c r="J11"/>
  <c r="I11"/>
</calcChain>
</file>

<file path=xl/sharedStrings.xml><?xml version="1.0" encoding="utf-8"?>
<sst xmlns="http://schemas.openxmlformats.org/spreadsheetml/2006/main" count="1051" uniqueCount="271">
  <si>
    <t>№</t>
  </si>
  <si>
    <t>Фамилия Имя</t>
  </si>
  <si>
    <t>Год рождения</t>
  </si>
  <si>
    <t>Команда</t>
  </si>
  <si>
    <t>Время</t>
  </si>
  <si>
    <t>Дистанция</t>
  </si>
  <si>
    <t>км</t>
  </si>
  <si>
    <t>км/ч</t>
  </si>
  <si>
    <t>Отставание</t>
  </si>
  <si>
    <t xml:space="preserve">   место</t>
  </si>
  <si>
    <t>МИНИСТЕРСТВО СПОРТА И ТУРИЗМА РЕСПУБЛИКИ БЕЛАРУСЬ</t>
  </si>
  <si>
    <t>ОБЩЕСТВЕННОЕ ОБЪЕДИНЕНИЕ "БЕЛОРССКАЯ ФЕДЕРАЦИЯ ВЕЛОСИПЕДНОГО СПОРТА"</t>
  </si>
  <si>
    <t>группа М1</t>
  </si>
  <si>
    <t>группа М2</t>
  </si>
  <si>
    <t>группа Ж2</t>
  </si>
  <si>
    <t>группа Ж1</t>
  </si>
  <si>
    <t>группа Ж3</t>
  </si>
  <si>
    <t>группа М3</t>
  </si>
  <si>
    <t>группа М4</t>
  </si>
  <si>
    <t>группа М5</t>
  </si>
  <si>
    <t>год рождения</t>
  </si>
  <si>
    <t>ведомство</t>
  </si>
  <si>
    <t>место</t>
  </si>
  <si>
    <t>командные результаты</t>
  </si>
  <si>
    <t>команда</t>
  </si>
  <si>
    <t>мужчины</t>
  </si>
  <si>
    <t>женщины</t>
  </si>
  <si>
    <t>юниоры</t>
  </si>
  <si>
    <t>юниорки</t>
  </si>
  <si>
    <t>всего</t>
  </si>
  <si>
    <t>кросс</t>
  </si>
  <si>
    <t>Курныш Юля</t>
  </si>
  <si>
    <t>Борисов</t>
  </si>
  <si>
    <t>Пилипенко Диана</t>
  </si>
  <si>
    <t>гр. обл</t>
  </si>
  <si>
    <t>Яроцкая Татьяна</t>
  </si>
  <si>
    <t>Чуйкова Виолета</t>
  </si>
  <si>
    <t>КСДЮШОР</t>
  </si>
  <si>
    <t>Костерова Наталья</t>
  </si>
  <si>
    <t>Крупки</t>
  </si>
  <si>
    <t>Смирнова Александра</t>
  </si>
  <si>
    <t>Вит. обл</t>
  </si>
  <si>
    <t>Максимова Анна</t>
  </si>
  <si>
    <t>Саченко Марта</t>
  </si>
  <si>
    <t>Касобутская Ксения</t>
  </si>
  <si>
    <t>Кучинская Марина</t>
  </si>
  <si>
    <t>Мог. обл</t>
  </si>
  <si>
    <t>Козлова Александра</t>
  </si>
  <si>
    <t>Пятровская Екатерина</t>
  </si>
  <si>
    <t>Алексеева Екатерина</t>
  </si>
  <si>
    <t>Гр. обл</t>
  </si>
  <si>
    <t>Кузьменкова Валенрия</t>
  </si>
  <si>
    <t>МГГУОР</t>
  </si>
  <si>
    <t>Нестерович Александра</t>
  </si>
  <si>
    <t>Борбат Никита</t>
  </si>
  <si>
    <t>Садовский Даниил</t>
  </si>
  <si>
    <t>Швайковский Илья</t>
  </si>
  <si>
    <t>Вяткин Никита</t>
  </si>
  <si>
    <t>Карцев Владислав</t>
  </si>
  <si>
    <t>Шевченко Сергей</t>
  </si>
  <si>
    <t>Брест. обл</t>
  </si>
  <si>
    <t>Ковалевский Егор</t>
  </si>
  <si>
    <t>Шитик Павел</t>
  </si>
  <si>
    <t>Серехан Сергей</t>
  </si>
  <si>
    <t>Андрухан Ксения</t>
  </si>
  <si>
    <t>Скурат Татьяна</t>
  </si>
  <si>
    <t>Усова Татьяна</t>
  </si>
  <si>
    <t>Дроздова Елена</t>
  </si>
  <si>
    <t>Спадарик Виктория</t>
  </si>
  <si>
    <t>Динамо</t>
  </si>
  <si>
    <t>Хрущев Вадим</t>
  </si>
  <si>
    <t>Воронков Николай</t>
  </si>
  <si>
    <t>Комаров Алексей</t>
  </si>
  <si>
    <t>Хомиченко Сергей</t>
  </si>
  <si>
    <t>Бесаго Михаил</t>
  </si>
  <si>
    <t>Пацкевич Владислав</t>
  </si>
  <si>
    <t>Тихонов Алексей</t>
  </si>
  <si>
    <t>Хвостенков Максим</t>
  </si>
  <si>
    <t>Антонов Александр</t>
  </si>
  <si>
    <t>Чабурко Анатолий</t>
  </si>
  <si>
    <t>Шамсонов Евгений</t>
  </si>
  <si>
    <t>Никулин Сергей</t>
  </si>
  <si>
    <t>Мыцко Игорь</t>
  </si>
  <si>
    <t>Голубев Андрей</t>
  </si>
  <si>
    <t>Кухтиков Александр</t>
  </si>
  <si>
    <t>Иванов Виталий</t>
  </si>
  <si>
    <t>Шутько Александр</t>
  </si>
  <si>
    <t>Климкович Анатолий</t>
  </si>
  <si>
    <t>Строков Василий</t>
  </si>
  <si>
    <t>Борей Николай</t>
  </si>
  <si>
    <t>Горохович Владимир</t>
  </si>
  <si>
    <t>Данилович Антон</t>
  </si>
  <si>
    <t>Смеян Дмитрий</t>
  </si>
  <si>
    <t>Нидодиров Максим</t>
  </si>
  <si>
    <t>Ахроменко Евгений</t>
  </si>
  <si>
    <t>Романович Роман</t>
  </si>
  <si>
    <t>Марков Роман</t>
  </si>
  <si>
    <t>Могил. обл</t>
  </si>
  <si>
    <t>Котов Сергей</t>
  </si>
  <si>
    <t>Кравцов Максим</t>
  </si>
  <si>
    <t>Тищенко Гордеев</t>
  </si>
  <si>
    <t>Рябушенко Александр</t>
  </si>
  <si>
    <t>Шнырко Алексей</t>
  </si>
  <si>
    <t>Дубовский Владислав</t>
  </si>
  <si>
    <t>Иванюк Алексей</t>
  </si>
  <si>
    <t>Турсунов Александр</t>
  </si>
  <si>
    <t>Петрович Антон</t>
  </si>
  <si>
    <t>Баркун Денис</t>
  </si>
  <si>
    <t>Борткевич Валентин</t>
  </si>
  <si>
    <t>Санду Константин</t>
  </si>
  <si>
    <t>Сороковиков Влад</t>
  </si>
  <si>
    <t>Грод. обл</t>
  </si>
  <si>
    <t>Кижук Павел</t>
  </si>
  <si>
    <t>Ботвич Олег</t>
  </si>
  <si>
    <t>Хадункин Артем</t>
  </si>
  <si>
    <t>Гулидов Алексей</t>
  </si>
  <si>
    <t>Поляков Дмитрий</t>
  </si>
  <si>
    <t>Журавлев Владислав</t>
  </si>
  <si>
    <t>Минская область</t>
  </si>
  <si>
    <t>Гомельская область</t>
  </si>
  <si>
    <t>Гродненская область</t>
  </si>
  <si>
    <t>Могилевская область</t>
  </si>
  <si>
    <t>Бресткая область</t>
  </si>
  <si>
    <t>Минск МГЦОР</t>
  </si>
  <si>
    <t>Минский район</t>
  </si>
  <si>
    <t>Молодечно</t>
  </si>
  <si>
    <t>23 октября 2011 года</t>
  </si>
  <si>
    <t>УПРАВЛЕНИЕ ФИЗИЧЕСКОЙ КУЛЬТУРЫ СПОРТА И ТУРИЗМА МИНОБЛИСПОЛКОМА</t>
  </si>
  <si>
    <t>"МИНСКАЯ ОБЛАСТНАЯ ФЕДЕРАЦИЯ ВЕЛОСИПЕДНОГО СПОРТА"</t>
  </si>
  <si>
    <t>Результаты открытого чемпионата и первенства Минской области в программе Чемпионата Республики Беларусь по велокроссу и маутинбайку</t>
  </si>
  <si>
    <t>г. Борисов</t>
  </si>
  <si>
    <t>область</t>
  </si>
  <si>
    <t>республика</t>
  </si>
  <si>
    <t>Ведомство</t>
  </si>
  <si>
    <t>общество</t>
  </si>
  <si>
    <t>Минск</t>
  </si>
  <si>
    <t>Минск. обл-Борисов</t>
  </si>
  <si>
    <t>РДЮСШ</t>
  </si>
  <si>
    <t>СК ФПБ</t>
  </si>
  <si>
    <t>Харламов Андрей</t>
  </si>
  <si>
    <t>Слаёк Павел</t>
  </si>
  <si>
    <t>Приставко Дмитрий</t>
  </si>
  <si>
    <t>Приставко Анрей</t>
  </si>
  <si>
    <t>Зинченко Кирилл</t>
  </si>
  <si>
    <t>Редьков Павел</t>
  </si>
  <si>
    <t>Крючек Сергей</t>
  </si>
  <si>
    <t>Пинчук Никита</t>
  </si>
  <si>
    <t>Зуенок Александр</t>
  </si>
  <si>
    <t>Минск. Обл-Молодечно</t>
  </si>
  <si>
    <t>Фроленко Владислав</t>
  </si>
  <si>
    <t>Ляпко Сергей</t>
  </si>
  <si>
    <t>Минск. Обл-Минск. р-он</t>
  </si>
  <si>
    <t>МГОУОР   СДЮСШ-2</t>
  </si>
  <si>
    <t>Иканович Арсений</t>
  </si>
  <si>
    <t>Минск.обл-Молодечно</t>
  </si>
  <si>
    <t>Королько Денис</t>
  </si>
  <si>
    <t>Колос Глеб</t>
  </si>
  <si>
    <t>СДЮСШ-2</t>
  </si>
  <si>
    <t>Дорожок Анатолий</t>
  </si>
  <si>
    <t>Виноградов Максим</t>
  </si>
  <si>
    <t>Белько Дмитрий</t>
  </si>
  <si>
    <t>Горбач Артем</t>
  </si>
  <si>
    <t>Боровик Никита</t>
  </si>
  <si>
    <t>Карань Илья</t>
  </si>
  <si>
    <t>Минск. Обл-Крупки</t>
  </si>
  <si>
    <t>Костеров Сергей</t>
  </si>
  <si>
    <t xml:space="preserve">Минск </t>
  </si>
  <si>
    <t>Минск. Обл-Борисов</t>
  </si>
  <si>
    <t>Вит. Обл Орша</t>
  </si>
  <si>
    <t>Гомел. Обл Колинк.</t>
  </si>
  <si>
    <t>Мог. Обл Кировск</t>
  </si>
  <si>
    <t>Минск. Минск. обл</t>
  </si>
  <si>
    <t>МГЦОР РДЮСШ</t>
  </si>
  <si>
    <t xml:space="preserve">                  СК ФПБ</t>
  </si>
  <si>
    <t>Гомел. Обл</t>
  </si>
  <si>
    <t>Брест. Обл</t>
  </si>
  <si>
    <t>гродн. обл</t>
  </si>
  <si>
    <t>Общество</t>
  </si>
  <si>
    <t>Шиманович Алесь</t>
  </si>
  <si>
    <t>Малей Игнат</t>
  </si>
  <si>
    <t>Минск.обл-Борисов</t>
  </si>
  <si>
    <t>Минск.обл-Крупки</t>
  </si>
  <si>
    <t>Ведомоство</t>
  </si>
  <si>
    <t>Трипутень Николай</t>
  </si>
  <si>
    <t>Минск. Обл Минск. Р-он</t>
  </si>
  <si>
    <t>Минск обл. Минск. Р-он</t>
  </si>
  <si>
    <t>МГОУОР СДЮСШ-2</t>
  </si>
  <si>
    <t>Гомел.обл</t>
  </si>
  <si>
    <t>Гомел.обл   Жлобин</t>
  </si>
  <si>
    <t>МГГЦОР РДЮСШ</t>
  </si>
  <si>
    <t xml:space="preserve">                     СК ФПБ</t>
  </si>
  <si>
    <t>Минск. Минск.обл  Крупки</t>
  </si>
  <si>
    <t xml:space="preserve">                       СК ФПБ</t>
  </si>
  <si>
    <t>МГГЦОР  КСДЮСШ</t>
  </si>
  <si>
    <t>Минск  Минск. Обл</t>
  </si>
  <si>
    <t>МГГЦОР</t>
  </si>
  <si>
    <t>МГГЦОР (л)</t>
  </si>
  <si>
    <t>МГГЦОР(л)</t>
  </si>
  <si>
    <t>Гродн. обл</t>
  </si>
  <si>
    <t>ветераны 1955 и старше</t>
  </si>
  <si>
    <t>юниоры 1993-1994</t>
  </si>
  <si>
    <t>ветераны 1967-1956</t>
  </si>
  <si>
    <t>женщины 1992-1968</t>
  </si>
  <si>
    <t>юниорки 1993-1994 г.р.</t>
  </si>
  <si>
    <t>девушки 1995 и моложе</t>
  </si>
  <si>
    <t>Юноши 1995 г.р. и моложе</t>
  </si>
  <si>
    <t>Участники под №№: 18, 22, 24, 44, 46, 40, 87 - сошли</t>
  </si>
  <si>
    <t>Главный судья</t>
  </si>
  <si>
    <t>Голубь С.М.</t>
  </si>
  <si>
    <t>Главный секретарь</t>
  </si>
  <si>
    <t>Калачев А.А.</t>
  </si>
  <si>
    <t>место РБ</t>
  </si>
  <si>
    <t>очки обл</t>
  </si>
  <si>
    <t>Место обл</t>
  </si>
  <si>
    <t>юноши</t>
  </si>
  <si>
    <t>девушки</t>
  </si>
  <si>
    <t>Участники под №№: 8, 6 сошли</t>
  </si>
  <si>
    <t>Место  обл</t>
  </si>
  <si>
    <t>очки РБ</t>
  </si>
  <si>
    <t xml:space="preserve">место </t>
  </si>
  <si>
    <t>место обл</t>
  </si>
  <si>
    <t>Витебская область</t>
  </si>
  <si>
    <t>Минск. Минск. Обл</t>
  </si>
  <si>
    <t>Участники под №№ 7, 4 сошли</t>
  </si>
  <si>
    <t>Участники под №№: 48, 53, 57, 62, 76, 82 - сошли</t>
  </si>
  <si>
    <t>Участники под №№: 45, 50, 47, 48, 12, 7 - сошли</t>
  </si>
  <si>
    <t>Участники под №№: 85, 86, 2, 88, 93, 44, 4, 11, 100 - сошли</t>
  </si>
  <si>
    <t xml:space="preserve"> место</t>
  </si>
  <si>
    <t>Орловский Андрей</t>
  </si>
  <si>
    <t>очки</t>
  </si>
  <si>
    <t>Борисовский район, д. Староборисов</t>
  </si>
  <si>
    <t>Результаты соревнований на дистанции по велокроссу</t>
  </si>
  <si>
    <t>Главный судья, судья НК</t>
  </si>
  <si>
    <t>Главный секретарь, судья НК</t>
  </si>
  <si>
    <t>Результаты по велокроссу</t>
  </si>
  <si>
    <t xml:space="preserve">очки </t>
  </si>
  <si>
    <t>Минск.обл  Крупки</t>
  </si>
  <si>
    <t xml:space="preserve">МГГЦОР </t>
  </si>
  <si>
    <t>№ у-ка</t>
  </si>
  <si>
    <t>велокросс</t>
  </si>
  <si>
    <t>Гребенщиков Максим</t>
  </si>
  <si>
    <t>условия: t  +7 +8 С, без осадков</t>
  </si>
  <si>
    <t>ЧЕМПИОНАТ РЕСПУБЛИКИ БЕЛАРУСЬ ПО ВЕЛОКРОССУ</t>
  </si>
  <si>
    <t>Мин. обл Минск. р-н</t>
  </si>
  <si>
    <t>Вит. обл  Орша</t>
  </si>
  <si>
    <t>Гомел. обл</t>
  </si>
  <si>
    <t xml:space="preserve"> Минск. обл</t>
  </si>
  <si>
    <t xml:space="preserve">Минск. обл </t>
  </si>
  <si>
    <t>Минск. обл</t>
  </si>
  <si>
    <t>Вит. обл Орша</t>
  </si>
  <si>
    <t>Минск обл. Минск. р-он</t>
  </si>
  <si>
    <t xml:space="preserve"> Минск. Обл</t>
  </si>
  <si>
    <t>Мог. обл Кировск</t>
  </si>
  <si>
    <t>Минск. обл-Минск. р-он</t>
  </si>
  <si>
    <t>Минск. обл-Крупки</t>
  </si>
  <si>
    <t>Минск. обл-Молодечно</t>
  </si>
  <si>
    <t>Борисовский район</t>
  </si>
  <si>
    <t>Мужчины 1992-1968 г.р.</t>
  </si>
  <si>
    <t>Женщины 1992-1968</t>
  </si>
  <si>
    <t>стр.1</t>
  </si>
  <si>
    <t>Юниоры 1993-1994</t>
  </si>
  <si>
    <t>стр.2</t>
  </si>
  <si>
    <t>Юниорки 1993-1994 г.р.</t>
  </si>
  <si>
    <t>стр.3</t>
  </si>
  <si>
    <t>Девушки 1995 г.р. и моложе</t>
  </si>
  <si>
    <t>стр.4</t>
  </si>
  <si>
    <t>Ветераны 1955 и старше</t>
  </si>
  <si>
    <t>Ветераны 1967-1956</t>
  </si>
  <si>
    <t>стр.5</t>
  </si>
  <si>
    <t>Гомел. обл Калинк.</t>
  </si>
  <si>
    <t>Приставка Андрей</t>
  </si>
</sst>
</file>

<file path=xl/styles.xml><?xml version="1.0" encoding="utf-8"?>
<styleSheet xmlns="http://schemas.openxmlformats.org/spreadsheetml/2006/main">
  <numFmts count="1">
    <numFmt numFmtId="164" formatCode="h:mm:ss;@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.5"/>
      <name val="Arial"/>
      <family val="2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1" fillId="0" borderId="0" xfId="0" applyFont="1"/>
    <xf numFmtId="0" fontId="4" fillId="0" borderId="0" xfId="0" applyFont="1" applyAlignment="1">
      <alignment horizontal="left" vertical="center"/>
    </xf>
    <xf numFmtId="0" fontId="0" fillId="0" borderId="6" xfId="0" applyBorder="1"/>
    <xf numFmtId="21" fontId="2" fillId="0" borderId="1" xfId="0" applyNumberFormat="1" applyFont="1" applyBorder="1"/>
    <xf numFmtId="2" fontId="0" fillId="0" borderId="6" xfId="0" applyNumberFormat="1" applyBorder="1"/>
    <xf numFmtId="164" fontId="2" fillId="0" borderId="6" xfId="0" applyNumberFormat="1" applyFont="1" applyBorder="1"/>
    <xf numFmtId="21" fontId="2" fillId="0" borderId="6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164" fontId="2" fillId="0" borderId="0" xfId="0" applyNumberFormat="1" applyFont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21" fontId="2" fillId="0" borderId="1" xfId="0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21" fontId="2" fillId="0" borderId="6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21" fontId="2" fillId="0" borderId="12" xfId="0" applyNumberFormat="1" applyFont="1" applyBorder="1" applyAlignment="1">
      <alignment vertical="center"/>
    </xf>
    <xf numFmtId="2" fontId="0" fillId="0" borderId="20" xfId="0" applyNumberForma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6" xfId="0" applyNumberFormat="1" applyBorder="1"/>
    <xf numFmtId="0" fontId="10" fillId="0" borderId="0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0" fillId="0" borderId="1" xfId="0" applyNumberFormat="1" applyBorder="1"/>
    <xf numFmtId="0" fontId="5" fillId="0" borderId="1" xfId="0" applyNumberFormat="1" applyFont="1" applyBorder="1"/>
    <xf numFmtId="0" fontId="2" fillId="0" borderId="1" xfId="0" applyNumberFormat="1" applyFont="1" applyBorder="1"/>
    <xf numFmtId="0" fontId="2" fillId="0" borderId="6" xfId="0" applyNumberFormat="1" applyFont="1" applyBorder="1"/>
    <xf numFmtId="0" fontId="5" fillId="0" borderId="6" xfId="0" applyNumberFormat="1" applyFont="1" applyBorder="1"/>
    <xf numFmtId="0" fontId="9" fillId="0" borderId="2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vertical="center"/>
    </xf>
    <xf numFmtId="0" fontId="1" fillId="0" borderId="6" xfId="0" applyFont="1" applyBorder="1"/>
    <xf numFmtId="0" fontId="1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10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21" fontId="2" fillId="0" borderId="0" xfId="0" applyNumberFormat="1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1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zoomScale="85" zoomScaleNormal="85" workbookViewId="0">
      <selection activeCell="A9" sqref="A9:M9"/>
    </sheetView>
  </sheetViews>
  <sheetFormatPr defaultRowHeight="15"/>
  <cols>
    <col min="1" max="1" width="4.5703125" customWidth="1"/>
    <col min="2" max="2" width="4.28515625" customWidth="1"/>
    <col min="3" max="3" width="24.5703125" customWidth="1"/>
    <col min="4" max="4" width="10.7109375" customWidth="1"/>
    <col min="5" max="5" width="13.85546875" customWidth="1"/>
    <col min="6" max="6" width="15" customWidth="1"/>
    <col min="7" max="7" width="10.85546875" customWidth="1"/>
    <col min="8" max="8" width="7.28515625" customWidth="1"/>
    <col min="9" max="9" width="8.85546875" customWidth="1"/>
    <col min="11" max="11" width="7.140625" customWidth="1"/>
  </cols>
  <sheetData>
    <row r="1" spans="1:13">
      <c r="B1" s="92" t="s">
        <v>10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>
      <c r="B2" s="92" t="s">
        <v>11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>
      <c r="B3" s="92" t="s">
        <v>127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>
      <c r="B4" s="90" t="s">
        <v>128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ht="18.75">
      <c r="B6" s="94" t="s">
        <v>129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3"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>
      <c r="C8" s="2" t="s">
        <v>126</v>
      </c>
      <c r="G8" t="s">
        <v>130</v>
      </c>
    </row>
    <row r="9" spans="1:13" ht="15.75" thickBot="1">
      <c r="C9" t="s">
        <v>12</v>
      </c>
      <c r="D9" t="s">
        <v>205</v>
      </c>
      <c r="H9" s="13" t="s">
        <v>5</v>
      </c>
      <c r="I9" s="2">
        <v>11.1</v>
      </c>
      <c r="J9" s="14" t="s">
        <v>6</v>
      </c>
    </row>
    <row r="10" spans="1:13" ht="30.75" thickBot="1">
      <c r="A10" s="10" t="s">
        <v>22</v>
      </c>
      <c r="B10" s="9" t="s">
        <v>0</v>
      </c>
      <c r="C10" s="24" t="s">
        <v>1</v>
      </c>
      <c r="D10" s="24" t="s">
        <v>20</v>
      </c>
      <c r="E10" s="20" t="s">
        <v>3</v>
      </c>
      <c r="F10" s="21" t="s">
        <v>133</v>
      </c>
      <c r="G10" s="22" t="s">
        <v>134</v>
      </c>
      <c r="H10" s="10" t="s">
        <v>4</v>
      </c>
      <c r="I10" s="11" t="s">
        <v>7</v>
      </c>
      <c r="J10" s="10" t="s">
        <v>8</v>
      </c>
      <c r="K10" s="10" t="s">
        <v>211</v>
      </c>
      <c r="L10" s="10" t="s">
        <v>213</v>
      </c>
      <c r="M10" s="15" t="s">
        <v>212</v>
      </c>
    </row>
    <row r="11" spans="1:13" ht="30.75" customHeight="1" thickBot="1">
      <c r="A11" s="16">
        <v>1</v>
      </c>
      <c r="B11" s="49">
        <v>37</v>
      </c>
      <c r="C11" s="23" t="s">
        <v>156</v>
      </c>
      <c r="D11" s="23">
        <v>1996</v>
      </c>
      <c r="E11" s="23" t="s">
        <v>151</v>
      </c>
      <c r="F11" s="23" t="s">
        <v>157</v>
      </c>
      <c r="G11" s="23" t="s">
        <v>69</v>
      </c>
      <c r="H11" s="8">
        <v>2.5405092592592594E-2</v>
      </c>
      <c r="I11" s="6">
        <f>I$9/(HOUR(H11)+(MINUTE(H11)/60)+(SECOND(H11)/3600))</f>
        <v>18.205011389521641</v>
      </c>
      <c r="J11" s="7">
        <f>H11-H$11</f>
        <v>0</v>
      </c>
      <c r="K11" s="16">
        <v>1</v>
      </c>
      <c r="L11" s="16">
        <v>1</v>
      </c>
      <c r="M11" s="16">
        <v>25</v>
      </c>
    </row>
    <row r="12" spans="1:13" ht="16.5" thickBot="1">
      <c r="A12" s="16">
        <v>2</v>
      </c>
      <c r="B12" s="50">
        <v>21</v>
      </c>
      <c r="C12" s="23" t="s">
        <v>63</v>
      </c>
      <c r="D12" s="23">
        <v>1995</v>
      </c>
      <c r="E12" s="23" t="s">
        <v>50</v>
      </c>
      <c r="F12" s="23"/>
      <c r="G12" s="23"/>
      <c r="H12" s="5">
        <v>2.5983796296296297E-2</v>
      </c>
      <c r="I12" s="6">
        <f t="shared" ref="I12:I40" si="0">I$9/(HOUR(H12)+(MINUTE(H12)/60)+(SECOND(H12)/3600))</f>
        <v>17.799554565701559</v>
      </c>
      <c r="J12" s="7">
        <f t="shared" ref="J12:J40" si="1">H12-H$11</f>
        <v>5.787037037037028E-4</v>
      </c>
      <c r="K12" s="16">
        <v>2</v>
      </c>
      <c r="L12" s="16"/>
      <c r="M12" s="16"/>
    </row>
    <row r="13" spans="1:13" ht="32.25" thickBot="1">
      <c r="A13" s="16">
        <v>3</v>
      </c>
      <c r="B13" s="50">
        <v>35</v>
      </c>
      <c r="C13" s="23" t="s">
        <v>153</v>
      </c>
      <c r="D13" s="23">
        <v>1996</v>
      </c>
      <c r="E13" s="23" t="s">
        <v>154</v>
      </c>
      <c r="F13" s="23" t="s">
        <v>137</v>
      </c>
      <c r="G13" s="23" t="s">
        <v>138</v>
      </c>
      <c r="H13" s="5">
        <v>2.7141203703703706E-2</v>
      </c>
      <c r="I13" s="6">
        <f t="shared" si="0"/>
        <v>17.04051172707889</v>
      </c>
      <c r="J13" s="7">
        <f t="shared" si="1"/>
        <v>1.7361111111111119E-3</v>
      </c>
      <c r="K13" s="16">
        <v>3</v>
      </c>
      <c r="L13" s="16">
        <v>2</v>
      </c>
      <c r="M13" s="16">
        <v>20</v>
      </c>
    </row>
    <row r="14" spans="1:13" ht="32.25" thickBot="1">
      <c r="A14" s="16">
        <v>4</v>
      </c>
      <c r="B14" s="50">
        <v>29</v>
      </c>
      <c r="C14" s="23" t="s">
        <v>144</v>
      </c>
      <c r="D14" s="23">
        <v>1995</v>
      </c>
      <c r="E14" s="23" t="s">
        <v>136</v>
      </c>
      <c r="F14" s="23" t="s">
        <v>137</v>
      </c>
      <c r="G14" s="23" t="s">
        <v>138</v>
      </c>
      <c r="H14" s="5">
        <v>2.7534722222222221E-2</v>
      </c>
      <c r="I14" s="6">
        <f t="shared" si="0"/>
        <v>16.796973518284993</v>
      </c>
      <c r="J14" s="7">
        <f t="shared" si="1"/>
        <v>2.1296296296296272E-3</v>
      </c>
      <c r="K14" s="16">
        <v>4</v>
      </c>
      <c r="L14" s="16">
        <v>3</v>
      </c>
      <c r="M14" s="16">
        <v>16</v>
      </c>
    </row>
    <row r="15" spans="1:13" ht="32.25" thickBot="1">
      <c r="A15" s="16">
        <v>5</v>
      </c>
      <c r="B15" s="50">
        <v>34</v>
      </c>
      <c r="C15" s="23" t="s">
        <v>150</v>
      </c>
      <c r="D15" s="23">
        <v>1997</v>
      </c>
      <c r="E15" s="23" t="s">
        <v>151</v>
      </c>
      <c r="F15" s="23" t="s">
        <v>152</v>
      </c>
      <c r="G15" s="23" t="s">
        <v>69</v>
      </c>
      <c r="H15" s="5">
        <v>2.8472222222222222E-2</v>
      </c>
      <c r="I15" s="6">
        <f t="shared" si="0"/>
        <v>16.243902439024389</v>
      </c>
      <c r="J15" s="7">
        <f t="shared" si="1"/>
        <v>3.067129629629628E-3</v>
      </c>
      <c r="K15" s="16">
        <v>5</v>
      </c>
      <c r="L15" s="16">
        <v>4</v>
      </c>
      <c r="M15" s="16">
        <v>14</v>
      </c>
    </row>
    <row r="16" spans="1:13" ht="16.5" thickBot="1">
      <c r="A16" s="16">
        <v>6</v>
      </c>
      <c r="B16" s="50">
        <v>20</v>
      </c>
      <c r="C16" s="23" t="s">
        <v>62</v>
      </c>
      <c r="D16" s="23">
        <v>1995</v>
      </c>
      <c r="E16" s="23" t="s">
        <v>50</v>
      </c>
      <c r="F16" s="23"/>
      <c r="G16" s="23"/>
      <c r="H16" s="5">
        <v>2.8506944444444442E-2</v>
      </c>
      <c r="I16" s="6">
        <f t="shared" si="0"/>
        <v>16.224116930572471</v>
      </c>
      <c r="J16" s="7">
        <f t="shared" si="1"/>
        <v>3.1018518518518487E-3</v>
      </c>
      <c r="K16" s="16">
        <v>6</v>
      </c>
      <c r="L16" s="16"/>
      <c r="M16" s="16"/>
    </row>
    <row r="17" spans="1:13" ht="32.25" thickBot="1">
      <c r="A17" s="16">
        <v>7</v>
      </c>
      <c r="B17" s="50">
        <v>32</v>
      </c>
      <c r="C17" s="23" t="s">
        <v>147</v>
      </c>
      <c r="D17" s="23">
        <v>1995</v>
      </c>
      <c r="E17" s="23" t="s">
        <v>148</v>
      </c>
      <c r="F17" s="23" t="s">
        <v>137</v>
      </c>
      <c r="G17" s="23" t="s">
        <v>138</v>
      </c>
      <c r="H17" s="5">
        <v>2.8946759259259255E-2</v>
      </c>
      <c r="I17" s="6">
        <f t="shared" si="0"/>
        <v>15.977608956417432</v>
      </c>
      <c r="J17" s="7">
        <f t="shared" si="1"/>
        <v>3.5416666666666617E-3</v>
      </c>
      <c r="K17" s="16">
        <v>7</v>
      </c>
      <c r="L17" s="16">
        <v>5</v>
      </c>
      <c r="M17" s="16">
        <v>12</v>
      </c>
    </row>
    <row r="18" spans="1:13" ht="16.5" thickBot="1">
      <c r="A18" s="16">
        <v>8</v>
      </c>
      <c r="B18" s="50">
        <v>10</v>
      </c>
      <c r="C18" s="23" t="s">
        <v>56</v>
      </c>
      <c r="D18" s="23">
        <v>1997</v>
      </c>
      <c r="E18" s="23" t="s">
        <v>135</v>
      </c>
      <c r="F18" s="23" t="s">
        <v>37</v>
      </c>
      <c r="G18" s="23"/>
      <c r="H18" s="5">
        <v>2.9131944444444446E-2</v>
      </c>
      <c r="I18" s="6">
        <f t="shared" si="0"/>
        <v>15.876042908224075</v>
      </c>
      <c r="J18" s="7">
        <f t="shared" si="1"/>
        <v>3.7268518518518527E-3</v>
      </c>
      <c r="K18" s="16">
        <v>8</v>
      </c>
      <c r="L18" s="16"/>
      <c r="M18" s="16"/>
    </row>
    <row r="19" spans="1:13" ht="16.5" thickBot="1">
      <c r="A19" s="16">
        <v>9</v>
      </c>
      <c r="B19" s="50">
        <v>19</v>
      </c>
      <c r="C19" s="23" t="s">
        <v>61</v>
      </c>
      <c r="D19" s="23">
        <v>1996</v>
      </c>
      <c r="E19" s="23" t="s">
        <v>50</v>
      </c>
      <c r="F19" s="23"/>
      <c r="G19" s="23"/>
      <c r="H19" s="5">
        <v>3.0011574074074076E-2</v>
      </c>
      <c r="I19" s="6">
        <f t="shared" si="0"/>
        <v>15.410721172387195</v>
      </c>
      <c r="J19" s="7">
        <f t="shared" si="1"/>
        <v>4.6064814814814822E-3</v>
      </c>
      <c r="K19" s="16">
        <v>9</v>
      </c>
      <c r="L19" s="16"/>
      <c r="M19" s="16"/>
    </row>
    <row r="20" spans="1:13" ht="16.5" thickBot="1">
      <c r="A20" s="16">
        <v>10</v>
      </c>
      <c r="B20" s="50">
        <v>9</v>
      </c>
      <c r="C20" s="23" t="s">
        <v>55</v>
      </c>
      <c r="D20" s="23">
        <v>1997</v>
      </c>
      <c r="E20" s="23" t="s">
        <v>135</v>
      </c>
      <c r="F20" s="23" t="s">
        <v>37</v>
      </c>
      <c r="G20" s="23"/>
      <c r="H20" s="5">
        <v>3.0150462962962962E-2</v>
      </c>
      <c r="I20" s="6">
        <f t="shared" si="0"/>
        <v>15.339731285988483</v>
      </c>
      <c r="J20" s="7">
        <f t="shared" si="1"/>
        <v>4.7453703703703685E-3</v>
      </c>
      <c r="K20" s="16">
        <v>10</v>
      </c>
      <c r="L20" s="16"/>
      <c r="M20" s="16"/>
    </row>
    <row r="21" spans="1:13" ht="32.25" thickBot="1">
      <c r="A21" s="16">
        <v>11</v>
      </c>
      <c r="B21" s="50">
        <v>27</v>
      </c>
      <c r="C21" s="23" t="s">
        <v>142</v>
      </c>
      <c r="D21" s="23">
        <v>1997</v>
      </c>
      <c r="E21" s="23" t="s">
        <v>136</v>
      </c>
      <c r="F21" s="23" t="s">
        <v>137</v>
      </c>
      <c r="G21" s="23" t="s">
        <v>138</v>
      </c>
      <c r="H21" s="5">
        <v>3.0532407407407411E-2</v>
      </c>
      <c r="I21" s="6">
        <f t="shared" si="0"/>
        <v>15.14783927217589</v>
      </c>
      <c r="J21" s="7">
        <f t="shared" si="1"/>
        <v>5.1273148148148172E-3</v>
      </c>
      <c r="K21" s="16">
        <v>11</v>
      </c>
      <c r="L21" s="16">
        <v>6</v>
      </c>
      <c r="M21" s="16">
        <v>10</v>
      </c>
    </row>
    <row r="22" spans="1:13" ht="32.25" thickBot="1">
      <c r="A22" s="16">
        <v>12</v>
      </c>
      <c r="B22" s="49">
        <v>42</v>
      </c>
      <c r="C22" s="23" t="s">
        <v>162</v>
      </c>
      <c r="D22" s="23">
        <v>1999</v>
      </c>
      <c r="E22" s="23" t="s">
        <v>151</v>
      </c>
      <c r="F22" s="23" t="s">
        <v>157</v>
      </c>
      <c r="G22" s="23" t="s">
        <v>69</v>
      </c>
      <c r="H22" s="5">
        <v>3.096064814814815E-2</v>
      </c>
      <c r="I22" s="6">
        <f t="shared" si="0"/>
        <v>14.938317757009347</v>
      </c>
      <c r="J22" s="7">
        <f t="shared" si="1"/>
        <v>5.5555555555555566E-3</v>
      </c>
      <c r="K22" s="16">
        <v>12</v>
      </c>
      <c r="L22" s="16">
        <v>7</v>
      </c>
      <c r="M22" s="16">
        <v>9</v>
      </c>
    </row>
    <row r="23" spans="1:13" ht="16.5" thickBot="1">
      <c r="A23" s="16">
        <v>13</v>
      </c>
      <c r="B23" s="50">
        <v>8</v>
      </c>
      <c r="C23" s="23" t="s">
        <v>54</v>
      </c>
      <c r="D23" s="23">
        <v>1997</v>
      </c>
      <c r="E23" s="23" t="s">
        <v>135</v>
      </c>
      <c r="F23" s="23" t="s">
        <v>52</v>
      </c>
      <c r="G23" s="23"/>
      <c r="H23" s="5">
        <v>3.142361111111111E-2</v>
      </c>
      <c r="I23" s="6">
        <f t="shared" si="0"/>
        <v>14.718232044198896</v>
      </c>
      <c r="J23" s="7">
        <f t="shared" si="1"/>
        <v>6.0185185185185168E-3</v>
      </c>
      <c r="K23" s="16">
        <v>13</v>
      </c>
      <c r="L23" s="16"/>
      <c r="M23" s="16"/>
    </row>
    <row r="24" spans="1:13" ht="16.5" thickBot="1">
      <c r="A24" s="16">
        <v>14</v>
      </c>
      <c r="B24" s="50">
        <v>11</v>
      </c>
      <c r="C24" s="23" t="s">
        <v>57</v>
      </c>
      <c r="D24" s="23">
        <v>1998</v>
      </c>
      <c r="E24" s="23" t="s">
        <v>135</v>
      </c>
      <c r="F24" s="23" t="s">
        <v>37</v>
      </c>
      <c r="G24" s="23"/>
      <c r="H24" s="5">
        <v>3.1435185185185184E-2</v>
      </c>
      <c r="I24" s="6">
        <f t="shared" si="0"/>
        <v>14.71281296023564</v>
      </c>
      <c r="J24" s="7">
        <f t="shared" si="1"/>
        <v>6.0300925925925904E-3</v>
      </c>
      <c r="K24" s="16">
        <v>14</v>
      </c>
      <c r="L24" s="16"/>
      <c r="M24" s="16"/>
    </row>
    <row r="25" spans="1:13" ht="32.25" thickBot="1">
      <c r="A25" s="16">
        <v>15</v>
      </c>
      <c r="B25" s="50">
        <v>36</v>
      </c>
      <c r="C25" s="23" t="s">
        <v>155</v>
      </c>
      <c r="D25" s="23">
        <v>1996</v>
      </c>
      <c r="E25" s="23" t="s">
        <v>151</v>
      </c>
      <c r="F25" s="23" t="s">
        <v>152</v>
      </c>
      <c r="G25" s="23" t="s">
        <v>69</v>
      </c>
      <c r="H25" s="5">
        <v>3.172453703703703E-2</v>
      </c>
      <c r="I25" s="6">
        <f t="shared" si="0"/>
        <v>14.578620941262313</v>
      </c>
      <c r="J25" s="7">
        <f t="shared" si="1"/>
        <v>6.3194444444444366E-3</v>
      </c>
      <c r="K25" s="16">
        <v>15</v>
      </c>
      <c r="L25" s="16">
        <v>8</v>
      </c>
      <c r="M25" s="16">
        <v>8</v>
      </c>
    </row>
    <row r="26" spans="1:13" ht="16.5" thickBot="1">
      <c r="A26" s="16">
        <v>16</v>
      </c>
      <c r="B26" s="50">
        <v>17</v>
      </c>
      <c r="C26" s="23" t="s">
        <v>59</v>
      </c>
      <c r="D26" s="23">
        <v>1998</v>
      </c>
      <c r="E26" s="23" t="s">
        <v>135</v>
      </c>
      <c r="F26" s="23" t="s">
        <v>37</v>
      </c>
      <c r="G26" s="23"/>
      <c r="H26" s="5">
        <v>3.2951388888888891E-2</v>
      </c>
      <c r="I26" s="6">
        <f t="shared" si="0"/>
        <v>14.035827186512119</v>
      </c>
      <c r="J26" s="7">
        <f t="shared" si="1"/>
        <v>7.5462962962962975E-3</v>
      </c>
      <c r="K26" s="16">
        <v>16</v>
      </c>
      <c r="L26" s="16"/>
      <c r="M26" s="16"/>
    </row>
    <row r="27" spans="1:13" ht="32.25" thickBot="1">
      <c r="A27" s="16">
        <v>17</v>
      </c>
      <c r="B27" s="50">
        <v>40</v>
      </c>
      <c r="C27" s="23" t="s">
        <v>160</v>
      </c>
      <c r="D27" s="23">
        <v>1999</v>
      </c>
      <c r="E27" s="23" t="s">
        <v>151</v>
      </c>
      <c r="F27" s="23" t="s">
        <v>137</v>
      </c>
      <c r="G27" s="23" t="s">
        <v>138</v>
      </c>
      <c r="H27" s="5">
        <v>3.3738425925925929E-2</v>
      </c>
      <c r="I27" s="6">
        <f t="shared" si="0"/>
        <v>13.708404802744425</v>
      </c>
      <c r="J27" s="7">
        <f t="shared" si="1"/>
        <v>8.333333333333335E-3</v>
      </c>
      <c r="K27" s="16">
        <v>17</v>
      </c>
      <c r="L27" s="16">
        <v>9</v>
      </c>
      <c r="M27" s="16">
        <v>7</v>
      </c>
    </row>
    <row r="28" spans="1:13" ht="32.25" thickBot="1">
      <c r="A28" s="16">
        <v>18</v>
      </c>
      <c r="B28" s="50">
        <v>31</v>
      </c>
      <c r="C28" s="23" t="s">
        <v>146</v>
      </c>
      <c r="D28" s="23">
        <v>1998</v>
      </c>
      <c r="E28" s="23" t="s">
        <v>136</v>
      </c>
      <c r="F28" s="23" t="s">
        <v>137</v>
      </c>
      <c r="G28" s="23" t="s">
        <v>138</v>
      </c>
      <c r="H28" s="5">
        <v>3.3912037037037039E-2</v>
      </c>
      <c r="I28" s="6">
        <f t="shared" si="0"/>
        <v>13.638225255972696</v>
      </c>
      <c r="J28" s="7">
        <f t="shared" si="1"/>
        <v>8.5069444444444454E-3</v>
      </c>
      <c r="K28" s="16">
        <v>18</v>
      </c>
      <c r="L28" s="16">
        <v>10</v>
      </c>
      <c r="M28" s="16">
        <v>6</v>
      </c>
    </row>
    <row r="29" spans="1:13" ht="32.25" thickBot="1">
      <c r="A29" s="16">
        <v>19</v>
      </c>
      <c r="B29" s="50">
        <v>38</v>
      </c>
      <c r="C29" s="23" t="s">
        <v>158</v>
      </c>
      <c r="D29" s="23">
        <v>1997</v>
      </c>
      <c r="E29" s="23" t="s">
        <v>151</v>
      </c>
      <c r="F29" s="23" t="s">
        <v>137</v>
      </c>
      <c r="G29" s="23" t="s">
        <v>138</v>
      </c>
      <c r="H29" s="5">
        <v>3.4108796296296297E-2</v>
      </c>
      <c r="I29" s="6">
        <f t="shared" si="0"/>
        <v>13.559552086868001</v>
      </c>
      <c r="J29" s="7">
        <f t="shared" si="1"/>
        <v>8.7037037037037031E-3</v>
      </c>
      <c r="K29" s="16">
        <v>19</v>
      </c>
      <c r="L29" s="16">
        <v>11</v>
      </c>
      <c r="M29" s="16">
        <v>5</v>
      </c>
    </row>
    <row r="30" spans="1:13" ht="32.25" thickBot="1">
      <c r="A30" s="16">
        <v>20</v>
      </c>
      <c r="B30" s="50">
        <v>43</v>
      </c>
      <c r="C30" s="23" t="s">
        <v>163</v>
      </c>
      <c r="D30" s="23">
        <v>1998</v>
      </c>
      <c r="E30" s="23" t="s">
        <v>164</v>
      </c>
      <c r="F30" s="23" t="s">
        <v>137</v>
      </c>
      <c r="G30" s="23" t="s">
        <v>138</v>
      </c>
      <c r="H30" s="5">
        <v>3.412037037037037E-2</v>
      </c>
      <c r="I30" s="6">
        <f t="shared" si="0"/>
        <v>13.55495251017639</v>
      </c>
      <c r="J30" s="7">
        <f t="shared" si="1"/>
        <v>8.7152777777777767E-3</v>
      </c>
      <c r="K30" s="16">
        <v>20</v>
      </c>
      <c r="L30" s="16">
        <v>12</v>
      </c>
      <c r="M30" s="16">
        <v>4</v>
      </c>
    </row>
    <row r="31" spans="1:13" ht="32.25" thickBot="1">
      <c r="A31" s="16">
        <v>21</v>
      </c>
      <c r="B31" s="50">
        <v>41</v>
      </c>
      <c r="C31" s="23" t="s">
        <v>161</v>
      </c>
      <c r="D31" s="23">
        <v>1999</v>
      </c>
      <c r="E31" s="23" t="s">
        <v>151</v>
      </c>
      <c r="F31" s="23" t="s">
        <v>157</v>
      </c>
      <c r="G31" s="23" t="s">
        <v>69</v>
      </c>
      <c r="H31" s="5">
        <v>3.4629629629629628E-2</v>
      </c>
      <c r="I31" s="6">
        <f t="shared" si="0"/>
        <v>13.355614973262032</v>
      </c>
      <c r="J31" s="7">
        <f t="shared" si="1"/>
        <v>9.2245370370370346E-3</v>
      </c>
      <c r="K31" s="16">
        <v>21</v>
      </c>
      <c r="L31" s="16">
        <v>13</v>
      </c>
      <c r="M31" s="16">
        <v>3</v>
      </c>
    </row>
    <row r="32" spans="1:13" ht="32.25" thickBot="1">
      <c r="A32" s="16">
        <v>22</v>
      </c>
      <c r="B32" s="50">
        <v>25</v>
      </c>
      <c r="C32" s="23" t="s">
        <v>140</v>
      </c>
      <c r="D32" s="23">
        <v>1996</v>
      </c>
      <c r="E32" s="23" t="s">
        <v>136</v>
      </c>
      <c r="F32" s="23" t="s">
        <v>137</v>
      </c>
      <c r="G32" s="23" t="s">
        <v>138</v>
      </c>
      <c r="H32" s="5">
        <v>3.5300925925925923E-2</v>
      </c>
      <c r="I32" s="6">
        <f t="shared" si="0"/>
        <v>13.101639344262296</v>
      </c>
      <c r="J32" s="7">
        <f t="shared" si="1"/>
        <v>9.8958333333333294E-3</v>
      </c>
      <c r="K32" s="16">
        <v>22</v>
      </c>
      <c r="L32" s="16">
        <v>14</v>
      </c>
      <c r="M32" s="16">
        <v>2</v>
      </c>
    </row>
    <row r="33" spans="1:13" ht="16.5" thickBot="1">
      <c r="A33" s="16">
        <v>23</v>
      </c>
      <c r="B33" s="50">
        <v>16</v>
      </c>
      <c r="C33" s="23" t="s">
        <v>58</v>
      </c>
      <c r="D33" s="23">
        <v>1996</v>
      </c>
      <c r="E33" s="23" t="s">
        <v>135</v>
      </c>
      <c r="F33" s="23" t="s">
        <v>37</v>
      </c>
      <c r="G33" s="23"/>
      <c r="H33" s="5">
        <v>3.5451388888888886E-2</v>
      </c>
      <c r="I33" s="6">
        <f t="shared" si="0"/>
        <v>13.046033300685602</v>
      </c>
      <c r="J33" s="7">
        <f t="shared" si="1"/>
        <v>1.0046296296296293E-2</v>
      </c>
      <c r="K33" s="16">
        <v>23</v>
      </c>
      <c r="L33" s="16"/>
      <c r="M33" s="16"/>
    </row>
    <row r="34" spans="1:13" ht="32.25" thickBot="1">
      <c r="A34" s="16">
        <v>24</v>
      </c>
      <c r="B34" s="50">
        <v>39</v>
      </c>
      <c r="C34" s="23" t="s">
        <v>159</v>
      </c>
      <c r="D34" s="23">
        <v>1997</v>
      </c>
      <c r="E34" s="23" t="s">
        <v>151</v>
      </c>
      <c r="F34" s="23" t="s">
        <v>137</v>
      </c>
      <c r="G34" s="23" t="s">
        <v>138</v>
      </c>
      <c r="H34" s="5">
        <v>3.5706018518518519E-2</v>
      </c>
      <c r="I34" s="6">
        <f t="shared" si="0"/>
        <v>12.952998379254458</v>
      </c>
      <c r="J34" s="7">
        <f t="shared" si="1"/>
        <v>1.0300925925925925E-2</v>
      </c>
      <c r="K34" s="16">
        <v>24</v>
      </c>
      <c r="L34" s="16">
        <v>15</v>
      </c>
      <c r="M34" s="16">
        <v>1</v>
      </c>
    </row>
    <row r="35" spans="1:13" ht="32.25" thickBot="1">
      <c r="A35" s="16">
        <v>25</v>
      </c>
      <c r="B35" s="50">
        <v>28</v>
      </c>
      <c r="C35" s="23" t="s">
        <v>143</v>
      </c>
      <c r="D35" s="23">
        <v>1998</v>
      </c>
      <c r="E35" s="23" t="s">
        <v>136</v>
      </c>
      <c r="F35" s="23" t="s">
        <v>137</v>
      </c>
      <c r="G35" s="23" t="s">
        <v>138</v>
      </c>
      <c r="H35" s="5">
        <v>3.784722222222222E-2</v>
      </c>
      <c r="I35" s="6">
        <f t="shared" si="0"/>
        <v>12.220183486238533</v>
      </c>
      <c r="J35" s="7">
        <f t="shared" si="1"/>
        <v>1.2442129629629626E-2</v>
      </c>
      <c r="K35" s="16">
        <v>25</v>
      </c>
      <c r="L35" s="16">
        <v>16</v>
      </c>
      <c r="M35" s="16"/>
    </row>
    <row r="36" spans="1:13" ht="32.25" thickBot="1">
      <c r="A36" s="16">
        <v>26</v>
      </c>
      <c r="B36" s="50">
        <v>33</v>
      </c>
      <c r="C36" s="23" t="s">
        <v>149</v>
      </c>
      <c r="D36" s="23">
        <v>1995</v>
      </c>
      <c r="E36" s="23" t="s">
        <v>148</v>
      </c>
      <c r="F36" s="23" t="s">
        <v>137</v>
      </c>
      <c r="G36" s="23" t="s">
        <v>138</v>
      </c>
      <c r="H36" s="5">
        <v>3.9722222222222221E-2</v>
      </c>
      <c r="I36" s="6">
        <f t="shared" si="0"/>
        <v>11.643356643356643</v>
      </c>
      <c r="J36" s="7">
        <f t="shared" si="1"/>
        <v>1.4317129629629628E-2</v>
      </c>
      <c r="K36" s="16">
        <v>26</v>
      </c>
      <c r="L36" s="16">
        <v>17</v>
      </c>
      <c r="M36" s="16"/>
    </row>
    <row r="37" spans="1:13" ht="32.25" thickBot="1">
      <c r="A37" s="16">
        <v>27</v>
      </c>
      <c r="B37" s="50">
        <v>45</v>
      </c>
      <c r="C37" s="23" t="s">
        <v>165</v>
      </c>
      <c r="D37" s="23">
        <v>1998</v>
      </c>
      <c r="E37" s="23" t="s">
        <v>164</v>
      </c>
      <c r="F37" s="23" t="s">
        <v>137</v>
      </c>
      <c r="G37" s="23" t="s">
        <v>138</v>
      </c>
      <c r="H37" s="5">
        <v>4.0370370370370369E-2</v>
      </c>
      <c r="I37" s="6">
        <f t="shared" si="0"/>
        <v>11.456422018348624</v>
      </c>
      <c r="J37" s="7">
        <f t="shared" si="1"/>
        <v>1.4965277777777775E-2</v>
      </c>
      <c r="K37" s="16">
        <v>27</v>
      </c>
      <c r="L37" s="16">
        <v>18</v>
      </c>
      <c r="M37" s="16"/>
    </row>
    <row r="38" spans="1:13" ht="32.25" thickBot="1">
      <c r="A38" s="16">
        <v>28</v>
      </c>
      <c r="B38" s="50">
        <v>30</v>
      </c>
      <c r="C38" s="23" t="s">
        <v>145</v>
      </c>
      <c r="D38" s="23">
        <v>1998</v>
      </c>
      <c r="E38" s="23" t="s">
        <v>136</v>
      </c>
      <c r="F38" s="23" t="s">
        <v>137</v>
      </c>
      <c r="G38" s="23" t="s">
        <v>138</v>
      </c>
      <c r="H38" s="5">
        <v>4.2592592592592592E-2</v>
      </c>
      <c r="I38" s="6">
        <f t="shared" si="0"/>
        <v>10.858695652173914</v>
      </c>
      <c r="J38" s="7">
        <f t="shared" si="1"/>
        <v>1.7187499999999998E-2</v>
      </c>
      <c r="K38" s="16">
        <v>28</v>
      </c>
      <c r="L38" s="16">
        <v>19</v>
      </c>
      <c r="M38" s="16"/>
    </row>
    <row r="39" spans="1:13" ht="32.25" thickBot="1">
      <c r="A39" s="16">
        <v>29</v>
      </c>
      <c r="B39" s="50">
        <v>23</v>
      </c>
      <c r="C39" s="23" t="s">
        <v>139</v>
      </c>
      <c r="D39" s="23">
        <v>1997</v>
      </c>
      <c r="E39" s="23" t="s">
        <v>136</v>
      </c>
      <c r="F39" s="23" t="s">
        <v>137</v>
      </c>
      <c r="G39" s="23" t="s">
        <v>138</v>
      </c>
      <c r="H39" s="5">
        <v>4.4849537037037035E-2</v>
      </c>
      <c r="I39" s="6">
        <f t="shared" si="0"/>
        <v>10.312258064516129</v>
      </c>
      <c r="J39" s="7">
        <f t="shared" si="1"/>
        <v>1.9444444444444441E-2</v>
      </c>
      <c r="K39" s="16">
        <v>29</v>
      </c>
      <c r="L39" s="16">
        <v>20</v>
      </c>
      <c r="M39" s="16"/>
    </row>
    <row r="40" spans="1:13" ht="32.25" thickBot="1">
      <c r="A40" s="16">
        <v>30</v>
      </c>
      <c r="B40" s="50">
        <v>26</v>
      </c>
      <c r="C40" s="23" t="s">
        <v>141</v>
      </c>
      <c r="D40" s="23">
        <v>1996</v>
      </c>
      <c r="E40" s="23" t="s">
        <v>136</v>
      </c>
      <c r="F40" s="23" t="s">
        <v>137</v>
      </c>
      <c r="G40" s="23" t="s">
        <v>138</v>
      </c>
      <c r="H40" s="5">
        <v>4.5717592592592594E-2</v>
      </c>
      <c r="I40" s="6">
        <f t="shared" si="0"/>
        <v>10.116455696202532</v>
      </c>
      <c r="J40" s="7">
        <f t="shared" si="1"/>
        <v>2.0312500000000001E-2</v>
      </c>
      <c r="K40" s="16">
        <v>30</v>
      </c>
      <c r="L40" s="16">
        <v>21</v>
      </c>
      <c r="M40" s="16"/>
    </row>
    <row r="42" spans="1:13" ht="15.75">
      <c r="C42" s="48" t="s">
        <v>206</v>
      </c>
    </row>
    <row r="44" spans="1:13">
      <c r="C44" t="s">
        <v>207</v>
      </c>
      <c r="H44" t="s">
        <v>208</v>
      </c>
    </row>
    <row r="46" spans="1:13">
      <c r="C46" t="s">
        <v>209</v>
      </c>
      <c r="H46" t="s">
        <v>210</v>
      </c>
    </row>
  </sheetData>
  <sortState ref="B11:H47">
    <sortCondition ref="H11:H47"/>
  </sortState>
  <mergeCells count="7">
    <mergeCell ref="B7:M7"/>
    <mergeCell ref="B3:M3"/>
    <mergeCell ref="B1:M1"/>
    <mergeCell ref="B2:M2"/>
    <mergeCell ref="B4:M4"/>
    <mergeCell ref="B5:M5"/>
    <mergeCell ref="B6:M6"/>
  </mergeCells>
  <pageMargins left="0.23622047244094491" right="0.23622047244094491" top="0.35433070866141736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"/>
  <sheetViews>
    <sheetView topLeftCell="A7" workbookViewId="0">
      <selection activeCell="A9" sqref="A9:M17"/>
    </sheetView>
  </sheetViews>
  <sheetFormatPr defaultRowHeight="15"/>
  <cols>
    <col min="1" max="1" width="4.5703125" customWidth="1"/>
    <col min="2" max="2" width="4" customWidth="1"/>
    <col min="3" max="3" width="31.5703125" customWidth="1"/>
    <col min="4" max="4" width="11.42578125" customWidth="1"/>
    <col min="5" max="5" width="15.28515625" customWidth="1"/>
    <col min="6" max="6" width="13.7109375" customWidth="1"/>
    <col min="11" max="11" width="6.42578125" customWidth="1"/>
    <col min="12" max="12" width="6.7109375" customWidth="1"/>
    <col min="13" max="13" width="5.7109375" customWidth="1"/>
    <col min="14" max="14" width="5.140625" customWidth="1"/>
  </cols>
  <sheetData>
    <row r="1" spans="1:13">
      <c r="B1" s="96" t="s">
        <v>10</v>
      </c>
      <c r="C1" s="97"/>
      <c r="D1" s="97"/>
      <c r="E1" s="97"/>
      <c r="F1" s="97"/>
      <c r="G1" s="97"/>
      <c r="H1" s="97"/>
      <c r="I1" s="97"/>
      <c r="J1" s="97"/>
      <c r="K1" s="97"/>
    </row>
    <row r="2" spans="1:13">
      <c r="B2" s="90" t="s">
        <v>11</v>
      </c>
      <c r="C2" s="98"/>
      <c r="D2" s="98"/>
      <c r="E2" s="98"/>
      <c r="F2" s="98"/>
      <c r="G2" s="98"/>
      <c r="H2" s="98"/>
      <c r="I2" s="98"/>
      <c r="J2" s="98"/>
      <c r="K2" s="98"/>
    </row>
    <row r="3" spans="1:13">
      <c r="B3" s="92" t="s">
        <v>127</v>
      </c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3">
      <c r="B4" s="90" t="s">
        <v>128</v>
      </c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3"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3" ht="18.75">
      <c r="B6" s="94" t="s">
        <v>129</v>
      </c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3"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3">
      <c r="C8" s="2" t="s">
        <v>126</v>
      </c>
      <c r="G8" t="s">
        <v>130</v>
      </c>
    </row>
    <row r="9" spans="1:13" ht="15.75" thickBot="1">
      <c r="C9" t="s">
        <v>15</v>
      </c>
      <c r="D9" t="s">
        <v>204</v>
      </c>
      <c r="F9" s="13" t="s">
        <v>5</v>
      </c>
      <c r="G9">
        <v>7.4</v>
      </c>
      <c r="H9" s="3" t="s">
        <v>6</v>
      </c>
    </row>
    <row r="10" spans="1:13" ht="30.75" thickBot="1">
      <c r="A10" s="10" t="s">
        <v>219</v>
      </c>
      <c r="B10" s="9" t="s">
        <v>0</v>
      </c>
      <c r="C10" s="10" t="s">
        <v>1</v>
      </c>
      <c r="D10" s="10" t="s">
        <v>2</v>
      </c>
      <c r="E10" s="10" t="s">
        <v>3</v>
      </c>
      <c r="F10" s="24" t="s">
        <v>133</v>
      </c>
      <c r="G10" s="22" t="s">
        <v>134</v>
      </c>
      <c r="H10" s="10" t="s">
        <v>4</v>
      </c>
      <c r="I10" s="11" t="s">
        <v>7</v>
      </c>
      <c r="J10" s="10" t="s">
        <v>8</v>
      </c>
      <c r="K10" s="10" t="s">
        <v>211</v>
      </c>
      <c r="L10" s="44" t="s">
        <v>217</v>
      </c>
      <c r="M10" s="44" t="s">
        <v>212</v>
      </c>
    </row>
    <row r="11" spans="1:13" ht="33.75" customHeight="1" thickBot="1">
      <c r="A11" s="25">
        <v>1</v>
      </c>
      <c r="B11" s="25">
        <v>1</v>
      </c>
      <c r="C11" s="26" t="s">
        <v>31</v>
      </c>
      <c r="D11" s="26">
        <v>1996</v>
      </c>
      <c r="E11" s="27" t="s">
        <v>167</v>
      </c>
      <c r="F11" s="28" t="s">
        <v>137</v>
      </c>
      <c r="G11" s="28" t="s">
        <v>138</v>
      </c>
      <c r="H11" s="31">
        <v>2.3090277777777779E-2</v>
      </c>
      <c r="I11" s="29">
        <f t="shared" ref="I11:I15" si="0">I$5/(HOUR(H11)+(MINUTE(H11)/60)+(SECOND(H11)/3600))</f>
        <v>0</v>
      </c>
      <c r="J11" s="30">
        <f t="shared" ref="J11:J15" si="1">H11-H$7</f>
        <v>2.3090277777777779E-2</v>
      </c>
      <c r="K11" s="25">
        <v>1</v>
      </c>
      <c r="L11" s="25">
        <v>1</v>
      </c>
      <c r="M11" s="25">
        <v>25</v>
      </c>
    </row>
    <row r="12" spans="1:13" ht="16.5" customHeight="1" thickBot="1">
      <c r="A12" s="25">
        <v>2</v>
      </c>
      <c r="B12" s="25">
        <v>3</v>
      </c>
      <c r="C12" s="26" t="s">
        <v>35</v>
      </c>
      <c r="D12" s="26">
        <v>1996</v>
      </c>
      <c r="E12" s="27" t="s">
        <v>34</v>
      </c>
      <c r="F12" s="28"/>
      <c r="G12" s="28"/>
      <c r="H12" s="31">
        <v>2.3645833333333335E-2</v>
      </c>
      <c r="I12" s="29">
        <f t="shared" si="0"/>
        <v>0</v>
      </c>
      <c r="J12" s="30">
        <f t="shared" si="1"/>
        <v>2.3645833333333335E-2</v>
      </c>
      <c r="K12" s="25">
        <v>2</v>
      </c>
      <c r="L12" s="25"/>
      <c r="M12" s="25"/>
    </row>
    <row r="13" spans="1:13" ht="15" customHeight="1" thickBot="1">
      <c r="A13" s="25">
        <v>3</v>
      </c>
      <c r="B13" s="32">
        <v>2</v>
      </c>
      <c r="C13" s="33" t="s">
        <v>33</v>
      </c>
      <c r="D13" s="33">
        <v>1995</v>
      </c>
      <c r="E13" s="34" t="s">
        <v>34</v>
      </c>
      <c r="F13" s="28"/>
      <c r="G13" s="28"/>
      <c r="H13" s="31">
        <v>2.5138888888888891E-2</v>
      </c>
      <c r="I13" s="29">
        <f t="shared" si="0"/>
        <v>0</v>
      </c>
      <c r="J13" s="35">
        <f t="shared" si="1"/>
        <v>2.5138888888888891E-2</v>
      </c>
      <c r="K13" s="25">
        <v>3</v>
      </c>
      <c r="L13" s="25"/>
      <c r="M13" s="25"/>
    </row>
    <row r="14" spans="1:13" ht="16.5" thickBot="1">
      <c r="A14" s="25">
        <v>4</v>
      </c>
      <c r="B14" s="32">
        <v>4</v>
      </c>
      <c r="C14" s="33" t="s">
        <v>36</v>
      </c>
      <c r="D14" s="33">
        <v>1996</v>
      </c>
      <c r="E14" s="34" t="s">
        <v>34</v>
      </c>
      <c r="F14" s="28"/>
      <c r="G14" s="28"/>
      <c r="H14" s="31">
        <v>2.5787037037037039E-2</v>
      </c>
      <c r="I14" s="29">
        <f t="shared" si="0"/>
        <v>0</v>
      </c>
      <c r="J14" s="35">
        <f t="shared" si="1"/>
        <v>2.5787037037037039E-2</v>
      </c>
      <c r="K14" s="25">
        <v>4</v>
      </c>
      <c r="L14" s="25"/>
      <c r="M14" s="25"/>
    </row>
    <row r="15" spans="1:13" ht="32.25" thickBot="1">
      <c r="A15" s="25">
        <v>5</v>
      </c>
      <c r="B15" s="32">
        <v>7</v>
      </c>
      <c r="C15" s="33" t="s">
        <v>38</v>
      </c>
      <c r="D15" s="33">
        <v>1997</v>
      </c>
      <c r="E15" s="34" t="s">
        <v>164</v>
      </c>
      <c r="F15" s="28" t="s">
        <v>137</v>
      </c>
      <c r="G15" s="28" t="s">
        <v>138</v>
      </c>
      <c r="H15" s="31">
        <v>2.5972222222222219E-2</v>
      </c>
      <c r="I15" s="29">
        <f t="shared" si="0"/>
        <v>0</v>
      </c>
      <c r="J15" s="35">
        <f t="shared" si="1"/>
        <v>2.5972222222222219E-2</v>
      </c>
      <c r="K15" s="25">
        <v>5</v>
      </c>
      <c r="L15" s="25">
        <v>2</v>
      </c>
      <c r="M15" s="25">
        <v>20</v>
      </c>
    </row>
    <row r="17" spans="1:14" ht="15.75">
      <c r="C17" s="48" t="s">
        <v>216</v>
      </c>
    </row>
    <row r="19" spans="1:14" ht="15.75" thickBot="1">
      <c r="C19" t="s">
        <v>14</v>
      </c>
      <c r="D19" t="s">
        <v>203</v>
      </c>
      <c r="H19" s="13" t="s">
        <v>5</v>
      </c>
      <c r="I19">
        <v>11.1</v>
      </c>
      <c r="J19" s="3" t="s">
        <v>6</v>
      </c>
    </row>
    <row r="20" spans="1:14" ht="45.75" thickBot="1">
      <c r="A20" s="10" t="s">
        <v>22</v>
      </c>
      <c r="B20" s="9" t="s">
        <v>0</v>
      </c>
      <c r="C20" s="24" t="s">
        <v>1</v>
      </c>
      <c r="D20" s="24" t="s">
        <v>20</v>
      </c>
      <c r="E20" s="24" t="s">
        <v>3</v>
      </c>
      <c r="F20" s="24" t="s">
        <v>133</v>
      </c>
      <c r="G20" s="22" t="s">
        <v>134</v>
      </c>
      <c r="H20" s="10" t="s">
        <v>4</v>
      </c>
      <c r="I20" s="11" t="s">
        <v>7</v>
      </c>
      <c r="J20" s="10" t="s">
        <v>8</v>
      </c>
      <c r="K20" s="10" t="s">
        <v>211</v>
      </c>
      <c r="L20" s="10" t="s">
        <v>220</v>
      </c>
      <c r="M20" s="10" t="s">
        <v>218</v>
      </c>
      <c r="N20" s="10" t="s">
        <v>212</v>
      </c>
    </row>
    <row r="21" spans="1:14" ht="16.5" thickBot="1">
      <c r="A21" s="25">
        <v>1</v>
      </c>
      <c r="B21" s="56">
        <v>18</v>
      </c>
      <c r="C21" s="28" t="s">
        <v>42</v>
      </c>
      <c r="D21" s="28">
        <v>1993</v>
      </c>
      <c r="E21" s="28" t="s">
        <v>41</v>
      </c>
      <c r="F21" s="28"/>
      <c r="G21" s="28"/>
      <c r="H21" s="36">
        <v>2.9571759259259259E-2</v>
      </c>
      <c r="I21" s="29">
        <f>I$9/(HOUR(H21)+(MINUTE(H21)/60)+(SECOND(H21)/3600))</f>
        <v>0</v>
      </c>
      <c r="J21" s="30">
        <f t="shared" ref="J21:J29" si="2">H21-H$7</f>
        <v>2.9571759259259259E-2</v>
      </c>
      <c r="K21" s="25">
        <v>1</v>
      </c>
      <c r="L21" s="25"/>
      <c r="M21" s="25">
        <v>25</v>
      </c>
      <c r="N21" s="25"/>
    </row>
    <row r="22" spans="1:14" ht="48" thickBot="1">
      <c r="A22" s="25">
        <v>2</v>
      </c>
      <c r="B22" s="57">
        <v>12</v>
      </c>
      <c r="C22" s="28" t="s">
        <v>48</v>
      </c>
      <c r="D22" s="28">
        <v>1995</v>
      </c>
      <c r="E22" s="28" t="s">
        <v>222</v>
      </c>
      <c r="F22" s="28" t="s">
        <v>172</v>
      </c>
      <c r="G22" s="28" t="s">
        <v>173</v>
      </c>
      <c r="H22" s="31">
        <v>3.0208333333333334E-2</v>
      </c>
      <c r="I22" s="29">
        <f t="shared" ref="I22:I25" si="3">I$9/(HOUR(H22)+(MINUTE(H22)/60)+(SECOND(H22)/3600))</f>
        <v>0</v>
      </c>
      <c r="J22" s="30">
        <f t="shared" si="2"/>
        <v>3.0208333333333334E-2</v>
      </c>
      <c r="K22" s="25">
        <v>2</v>
      </c>
      <c r="L22" s="25">
        <v>1</v>
      </c>
      <c r="M22" s="25">
        <v>20</v>
      </c>
      <c r="N22" s="25">
        <v>25</v>
      </c>
    </row>
    <row r="23" spans="1:14" ht="48" thickBot="1">
      <c r="A23" s="25">
        <v>3</v>
      </c>
      <c r="B23" s="57">
        <v>13</v>
      </c>
      <c r="C23" s="28" t="s">
        <v>47</v>
      </c>
      <c r="D23" s="28">
        <v>1995</v>
      </c>
      <c r="E23" s="28" t="s">
        <v>171</v>
      </c>
      <c r="F23" s="28" t="s">
        <v>172</v>
      </c>
      <c r="G23" s="28" t="s">
        <v>173</v>
      </c>
      <c r="H23" s="31">
        <v>3.096064814814815E-2</v>
      </c>
      <c r="I23" s="29">
        <f t="shared" si="3"/>
        <v>0</v>
      </c>
      <c r="J23" s="35">
        <f t="shared" si="2"/>
        <v>3.096064814814815E-2</v>
      </c>
      <c r="K23" s="25">
        <v>3</v>
      </c>
      <c r="L23" s="25">
        <v>2</v>
      </c>
      <c r="M23" s="25">
        <v>16</v>
      </c>
      <c r="N23" s="25">
        <v>20</v>
      </c>
    </row>
    <row r="24" spans="1:14" ht="16.5" thickBot="1">
      <c r="A24" s="25">
        <v>4</v>
      </c>
      <c r="B24" s="57">
        <v>19</v>
      </c>
      <c r="C24" s="28" t="s">
        <v>40</v>
      </c>
      <c r="D24" s="28">
        <v>1993</v>
      </c>
      <c r="E24" s="28" t="s">
        <v>41</v>
      </c>
      <c r="F24" s="28"/>
      <c r="G24" s="28"/>
      <c r="H24" s="31">
        <v>3.1770833333333331E-2</v>
      </c>
      <c r="I24" s="29">
        <f t="shared" si="3"/>
        <v>0</v>
      </c>
      <c r="J24" s="35">
        <f t="shared" si="2"/>
        <v>3.1770833333333331E-2</v>
      </c>
      <c r="K24" s="25">
        <v>4</v>
      </c>
      <c r="L24" s="25"/>
      <c r="M24" s="25">
        <v>14</v>
      </c>
      <c r="N24" s="25"/>
    </row>
    <row r="25" spans="1:14" ht="16.5" thickBot="1">
      <c r="A25" s="25">
        <v>5</v>
      </c>
      <c r="B25" s="57">
        <v>8</v>
      </c>
      <c r="C25" s="28" t="s">
        <v>53</v>
      </c>
      <c r="D25" s="28">
        <v>1995</v>
      </c>
      <c r="E25" s="28" t="s">
        <v>135</v>
      </c>
      <c r="F25" s="28" t="s">
        <v>52</v>
      </c>
      <c r="G25" s="28"/>
      <c r="H25" s="31">
        <v>3.2037037037037037E-2</v>
      </c>
      <c r="I25" s="29">
        <f t="shared" si="3"/>
        <v>0</v>
      </c>
      <c r="J25" s="35">
        <f t="shared" si="2"/>
        <v>3.2037037037037037E-2</v>
      </c>
      <c r="K25" s="25">
        <v>5</v>
      </c>
      <c r="L25" s="25"/>
      <c r="M25" s="25"/>
      <c r="N25" s="25"/>
    </row>
    <row r="26" spans="1:14" ht="32.25" thickBot="1">
      <c r="A26" s="25">
        <v>6</v>
      </c>
      <c r="B26" s="57">
        <v>17</v>
      </c>
      <c r="C26" s="28" t="s">
        <v>43</v>
      </c>
      <c r="D26" s="28">
        <v>1996</v>
      </c>
      <c r="E26" s="28" t="s">
        <v>168</v>
      </c>
      <c r="F26" s="28"/>
      <c r="G26" s="28"/>
      <c r="H26" s="31">
        <v>3.3067129629629634E-2</v>
      </c>
      <c r="I26" s="29">
        <f>I$9/(HOUR(H26)+(MINUTE(H26)/60)+(SECOND(H26)/3600))</f>
        <v>0</v>
      </c>
      <c r="J26" s="35">
        <f t="shared" si="2"/>
        <v>3.3067129629629634E-2</v>
      </c>
      <c r="K26" s="25">
        <v>6</v>
      </c>
      <c r="L26" s="25"/>
      <c r="M26" s="25">
        <v>12</v>
      </c>
      <c r="N26" s="25"/>
    </row>
    <row r="27" spans="1:14" ht="32.25" thickBot="1">
      <c r="A27" s="25">
        <v>7</v>
      </c>
      <c r="B27" s="57">
        <v>15</v>
      </c>
      <c r="C27" s="28" t="s">
        <v>45</v>
      </c>
      <c r="D27" s="28">
        <v>1996</v>
      </c>
      <c r="E27" s="28" t="s">
        <v>170</v>
      </c>
      <c r="F27" s="28"/>
      <c r="G27" s="28"/>
      <c r="H27" s="31">
        <v>3.4236111111111113E-2</v>
      </c>
      <c r="I27" s="29">
        <f t="shared" ref="I27:I29" si="4">I$9/(HOUR(H27)+(MINUTE(H27)/60)+(SECOND(H27)/3600))</f>
        <v>0</v>
      </c>
      <c r="J27" s="35">
        <f t="shared" si="2"/>
        <v>3.4236111111111113E-2</v>
      </c>
      <c r="K27" s="25">
        <v>7</v>
      </c>
      <c r="L27" s="25"/>
      <c r="M27" s="25">
        <v>10</v>
      </c>
      <c r="N27" s="25"/>
    </row>
    <row r="28" spans="1:14" ht="16.5" thickBot="1">
      <c r="A28" s="25">
        <v>8</v>
      </c>
      <c r="B28" s="57">
        <v>9</v>
      </c>
      <c r="C28" s="28" t="s">
        <v>51</v>
      </c>
      <c r="D28" s="28">
        <v>1995</v>
      </c>
      <c r="E28" s="28" t="s">
        <v>135</v>
      </c>
      <c r="F28" s="28" t="s">
        <v>52</v>
      </c>
      <c r="G28" s="28"/>
      <c r="H28" s="31">
        <v>3.6122685185185181E-2</v>
      </c>
      <c r="I28" s="29">
        <f t="shared" si="4"/>
        <v>0</v>
      </c>
      <c r="J28" s="35">
        <f t="shared" si="2"/>
        <v>3.6122685185185181E-2</v>
      </c>
      <c r="K28" s="25">
        <v>8</v>
      </c>
      <c r="L28" s="25"/>
      <c r="M28" s="25"/>
      <c r="N28" s="25"/>
    </row>
    <row r="29" spans="1:14" ht="16.5" thickBot="1">
      <c r="A29" s="25">
        <v>9</v>
      </c>
      <c r="B29" s="57">
        <v>11</v>
      </c>
      <c r="C29" s="28" t="s">
        <v>49</v>
      </c>
      <c r="D29" s="28">
        <v>1994</v>
      </c>
      <c r="E29" s="28" t="s">
        <v>50</v>
      </c>
      <c r="F29" s="28"/>
      <c r="G29" s="28"/>
      <c r="H29" s="31">
        <v>3.7222222222222219E-2</v>
      </c>
      <c r="I29" s="29">
        <f t="shared" si="4"/>
        <v>0</v>
      </c>
      <c r="J29" s="35">
        <f t="shared" si="2"/>
        <v>3.7222222222222219E-2</v>
      </c>
      <c r="K29" s="25">
        <v>9</v>
      </c>
      <c r="L29" s="25"/>
      <c r="M29" s="25">
        <v>9</v>
      </c>
      <c r="N29" s="25"/>
    </row>
    <row r="31" spans="1:14">
      <c r="C31" t="s">
        <v>16</v>
      </c>
      <c r="D31" t="s">
        <v>202</v>
      </c>
      <c r="H31" s="13" t="s">
        <v>5</v>
      </c>
      <c r="I31">
        <v>11.1</v>
      </c>
      <c r="J31" s="3" t="s">
        <v>6</v>
      </c>
    </row>
    <row r="32" spans="1:14" ht="30">
      <c r="A32" s="22" t="s">
        <v>22</v>
      </c>
      <c r="B32" s="22" t="s">
        <v>0</v>
      </c>
      <c r="C32" s="22" t="s">
        <v>1</v>
      </c>
      <c r="D32" s="22" t="s">
        <v>20</v>
      </c>
      <c r="E32" s="22" t="s">
        <v>3</v>
      </c>
      <c r="F32" s="22" t="s">
        <v>21</v>
      </c>
      <c r="G32" s="22" t="s">
        <v>134</v>
      </c>
      <c r="H32" s="22" t="s">
        <v>4</v>
      </c>
      <c r="I32" s="37" t="s">
        <v>7</v>
      </c>
      <c r="J32" s="22" t="s">
        <v>8</v>
      </c>
      <c r="K32" s="22" t="s">
        <v>211</v>
      </c>
      <c r="L32" s="22" t="s">
        <v>218</v>
      </c>
    </row>
    <row r="33" spans="1:12" ht="15.75">
      <c r="A33" s="38">
        <v>1</v>
      </c>
      <c r="B33" s="38">
        <v>5</v>
      </c>
      <c r="C33" s="28" t="s">
        <v>65</v>
      </c>
      <c r="D33" s="28">
        <v>1988</v>
      </c>
      <c r="E33" s="28" t="s">
        <v>175</v>
      </c>
      <c r="F33" s="28"/>
      <c r="G33" s="28"/>
      <c r="H33" s="31">
        <v>2.7662037037037041E-2</v>
      </c>
      <c r="I33" s="39">
        <f>I$9/(HOUR(H33)+(MINUTE(H33)/60)+(SECOND(H33)/3600))</f>
        <v>0</v>
      </c>
      <c r="J33" s="35">
        <f t="shared" ref="J33:J37" si="5">H33-H$7</f>
        <v>2.7662037037037041E-2</v>
      </c>
      <c r="K33" s="38">
        <v>1</v>
      </c>
      <c r="L33" s="38">
        <v>25</v>
      </c>
    </row>
    <row r="34" spans="1:12" ht="15.75">
      <c r="A34" s="38">
        <v>2</v>
      </c>
      <c r="B34" s="38">
        <v>1</v>
      </c>
      <c r="C34" s="28" t="s">
        <v>67</v>
      </c>
      <c r="D34" s="28">
        <v>1984</v>
      </c>
      <c r="E34" s="28" t="s">
        <v>176</v>
      </c>
      <c r="F34" s="28"/>
      <c r="G34" s="28"/>
      <c r="H34" s="31">
        <v>2.9328703703703704E-2</v>
      </c>
      <c r="I34" s="39">
        <f t="shared" ref="I34:I38" si="6">I$9/(HOUR(H34)+(MINUTE(H34)/60)+(SECOND(H34)/3600))</f>
        <v>0</v>
      </c>
      <c r="J34" s="35">
        <f t="shared" si="5"/>
        <v>2.9328703703703704E-2</v>
      </c>
      <c r="K34" s="38">
        <v>2</v>
      </c>
      <c r="L34" s="38">
        <v>20</v>
      </c>
    </row>
    <row r="35" spans="1:12" ht="31.5">
      <c r="A35" s="38">
        <v>3</v>
      </c>
      <c r="B35" s="38">
        <v>11</v>
      </c>
      <c r="C35" s="28" t="s">
        <v>44</v>
      </c>
      <c r="D35" s="28">
        <v>1994</v>
      </c>
      <c r="E35" s="28" t="s">
        <v>169</v>
      </c>
      <c r="F35" s="28"/>
      <c r="G35" s="28"/>
      <c r="H35" s="31">
        <v>3.2245370370370369E-2</v>
      </c>
      <c r="I35" s="39">
        <f t="shared" si="6"/>
        <v>0</v>
      </c>
      <c r="J35" s="35">
        <f t="shared" si="5"/>
        <v>3.2245370370370369E-2</v>
      </c>
      <c r="K35" s="38">
        <v>3</v>
      </c>
      <c r="L35" s="38">
        <v>16</v>
      </c>
    </row>
    <row r="36" spans="1:12" ht="15.75">
      <c r="A36" s="38">
        <v>4</v>
      </c>
      <c r="B36" s="38">
        <v>6</v>
      </c>
      <c r="C36" s="28" t="s">
        <v>64</v>
      </c>
      <c r="D36" s="28">
        <v>1988</v>
      </c>
      <c r="E36" s="28" t="s">
        <v>174</v>
      </c>
      <c r="F36" s="28"/>
      <c r="G36" s="28"/>
      <c r="H36" s="31">
        <v>3.2546296296296295E-2</v>
      </c>
      <c r="I36" s="39">
        <f t="shared" si="6"/>
        <v>0</v>
      </c>
      <c r="J36" s="35">
        <f t="shared" si="5"/>
        <v>3.2546296296296295E-2</v>
      </c>
      <c r="K36" s="38">
        <v>4</v>
      </c>
      <c r="L36" s="38">
        <v>14</v>
      </c>
    </row>
    <row r="37" spans="1:12" ht="15.75">
      <c r="A37" s="38">
        <v>5</v>
      </c>
      <c r="B37" s="38">
        <v>2</v>
      </c>
      <c r="C37" s="28" t="s">
        <v>66</v>
      </c>
      <c r="D37" s="28">
        <v>1994</v>
      </c>
      <c r="E37" s="28" t="s">
        <v>46</v>
      </c>
      <c r="F37" s="28"/>
      <c r="G37" s="28"/>
      <c r="H37" s="31">
        <v>3.318287037037037E-2</v>
      </c>
      <c r="I37" s="39">
        <f t="shared" si="6"/>
        <v>0</v>
      </c>
      <c r="J37" s="35">
        <f t="shared" si="5"/>
        <v>3.318287037037037E-2</v>
      </c>
      <c r="K37" s="38">
        <v>5</v>
      </c>
      <c r="L37" s="38">
        <v>12</v>
      </c>
    </row>
    <row r="38" spans="1:12" ht="16.5" thickBot="1">
      <c r="A38" s="38">
        <v>6</v>
      </c>
      <c r="B38" s="32">
        <v>3</v>
      </c>
      <c r="C38" s="33" t="s">
        <v>68</v>
      </c>
      <c r="D38" s="33">
        <v>1993</v>
      </c>
      <c r="E38" s="34" t="s">
        <v>135</v>
      </c>
      <c r="F38" s="28" t="s">
        <v>52</v>
      </c>
      <c r="G38" s="28"/>
      <c r="H38" s="31">
        <v>3.4131944444444444E-2</v>
      </c>
      <c r="I38" s="39">
        <f t="shared" si="6"/>
        <v>0</v>
      </c>
      <c r="J38" s="35">
        <f>H38-'ж2 2день'!H$7</f>
        <v>3.4131944444444444E-2</v>
      </c>
      <c r="K38" s="38">
        <v>6</v>
      </c>
      <c r="L38" s="38"/>
    </row>
    <row r="40" spans="1:12" ht="15.75">
      <c r="C40" s="58" t="s">
        <v>223</v>
      </c>
    </row>
    <row r="43" spans="1:12">
      <c r="C43" t="s">
        <v>207</v>
      </c>
      <c r="H43" t="s">
        <v>208</v>
      </c>
    </row>
    <row r="45" spans="1:12">
      <c r="C45" t="s">
        <v>209</v>
      </c>
      <c r="H45" t="s">
        <v>210</v>
      </c>
    </row>
  </sheetData>
  <sortState ref="B11:H15">
    <sortCondition ref="H11:H15"/>
  </sortState>
  <mergeCells count="7">
    <mergeCell ref="B4:L4"/>
    <mergeCell ref="B5:L5"/>
    <mergeCell ref="B6:L6"/>
    <mergeCell ref="B7:L7"/>
    <mergeCell ref="B1:K1"/>
    <mergeCell ref="B2:K2"/>
    <mergeCell ref="B3:L3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topLeftCell="A7" workbookViewId="0">
      <selection activeCell="A9" sqref="A9:N19"/>
    </sheetView>
  </sheetViews>
  <sheetFormatPr defaultRowHeight="15"/>
  <cols>
    <col min="1" max="1" width="4.85546875" customWidth="1"/>
    <col min="2" max="2" width="3.28515625" customWidth="1"/>
    <col min="3" max="3" width="27" customWidth="1"/>
    <col min="4" max="4" width="10.42578125" customWidth="1"/>
    <col min="5" max="5" width="11.85546875" customWidth="1"/>
    <col min="6" max="6" width="11.5703125" customWidth="1"/>
    <col min="7" max="7" width="10.42578125" customWidth="1"/>
    <col min="8" max="8" width="6.140625" customWidth="1"/>
    <col min="9" max="9" width="8.42578125" customWidth="1"/>
    <col min="11" max="11" width="7.7109375" customWidth="1"/>
  </cols>
  <sheetData>
    <row r="1" spans="1:14">
      <c r="B1" s="96" t="s">
        <v>10</v>
      </c>
      <c r="C1" s="97"/>
      <c r="D1" s="97"/>
      <c r="E1" s="97"/>
      <c r="F1" s="97"/>
      <c r="G1" s="97"/>
      <c r="H1" s="97"/>
      <c r="I1" s="97"/>
      <c r="J1" s="97"/>
      <c r="K1" s="97"/>
    </row>
    <row r="2" spans="1:14">
      <c r="B2" s="90" t="s">
        <v>11</v>
      </c>
      <c r="C2" s="98"/>
      <c r="D2" s="98"/>
      <c r="E2" s="98"/>
      <c r="F2" s="98"/>
      <c r="G2" s="98"/>
      <c r="H2" s="98"/>
      <c r="I2" s="98"/>
      <c r="J2" s="98"/>
      <c r="K2" s="98"/>
    </row>
    <row r="3" spans="1:14">
      <c r="B3" s="92" t="s">
        <v>127</v>
      </c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4">
      <c r="B4" s="90" t="s">
        <v>128</v>
      </c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4"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4" ht="18.75">
      <c r="B6" s="94" t="s">
        <v>129</v>
      </c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4"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4">
      <c r="C8" s="2" t="s">
        <v>126</v>
      </c>
      <c r="G8" t="s">
        <v>130</v>
      </c>
    </row>
    <row r="9" spans="1:14" ht="15.75" thickBot="1">
      <c r="C9" t="s">
        <v>14</v>
      </c>
      <c r="D9" t="s">
        <v>203</v>
      </c>
      <c r="H9" s="13" t="s">
        <v>5</v>
      </c>
      <c r="I9">
        <v>11.1</v>
      </c>
      <c r="J9" s="3" t="s">
        <v>6</v>
      </c>
    </row>
    <row r="10" spans="1:14" ht="45.75" thickBot="1">
      <c r="A10" s="10" t="s">
        <v>22</v>
      </c>
      <c r="B10" s="9" t="s">
        <v>0</v>
      </c>
      <c r="C10" s="24" t="s">
        <v>1</v>
      </c>
      <c r="D10" s="24" t="s">
        <v>20</v>
      </c>
      <c r="E10" s="24" t="s">
        <v>3</v>
      </c>
      <c r="F10" s="24" t="s">
        <v>133</v>
      </c>
      <c r="G10" s="22" t="s">
        <v>134</v>
      </c>
      <c r="H10" s="10" t="s">
        <v>4</v>
      </c>
      <c r="I10" s="11" t="s">
        <v>7</v>
      </c>
      <c r="J10" s="10" t="s">
        <v>8</v>
      </c>
      <c r="K10" s="10" t="s">
        <v>211</v>
      </c>
      <c r="L10" s="10" t="s">
        <v>220</v>
      </c>
      <c r="M10" s="10" t="s">
        <v>218</v>
      </c>
      <c r="N10" s="10" t="s">
        <v>212</v>
      </c>
    </row>
    <row r="11" spans="1:14" ht="16.5" thickBot="1">
      <c r="A11" s="25">
        <v>1</v>
      </c>
      <c r="B11" s="56">
        <v>18</v>
      </c>
      <c r="C11" s="28" t="s">
        <v>42</v>
      </c>
      <c r="D11" s="28">
        <v>1993</v>
      </c>
      <c r="E11" s="28" t="s">
        <v>41</v>
      </c>
      <c r="F11" s="28"/>
      <c r="G11" s="28"/>
      <c r="H11" s="36">
        <v>2.9571759259259259E-2</v>
      </c>
      <c r="I11" s="29">
        <f>I$9/(HOUR(H11)+(MINUTE(H11)/60)+(SECOND(H11)/3600))</f>
        <v>15.639921722113504</v>
      </c>
      <c r="J11" s="30">
        <f t="shared" ref="J11:J19" si="0">H11-H$7</f>
        <v>2.9571759259259259E-2</v>
      </c>
      <c r="K11" s="25">
        <v>1</v>
      </c>
      <c r="L11" s="25"/>
      <c r="M11" s="25">
        <v>25</v>
      </c>
      <c r="N11" s="25"/>
    </row>
    <row r="12" spans="1:14" ht="48" thickBot="1">
      <c r="A12" s="25">
        <v>2</v>
      </c>
      <c r="B12" s="57">
        <v>12</v>
      </c>
      <c r="C12" s="28" t="s">
        <v>48</v>
      </c>
      <c r="D12" s="28">
        <v>1995</v>
      </c>
      <c r="E12" s="28" t="s">
        <v>222</v>
      </c>
      <c r="F12" s="28" t="s">
        <v>172</v>
      </c>
      <c r="G12" s="28" t="s">
        <v>173</v>
      </c>
      <c r="H12" s="31">
        <v>3.0208333333333334E-2</v>
      </c>
      <c r="I12" s="29">
        <f t="shared" ref="I12:I15" si="1">I$9/(HOUR(H12)+(MINUTE(H12)/60)+(SECOND(H12)/3600))</f>
        <v>15.310344827586206</v>
      </c>
      <c r="J12" s="30">
        <f t="shared" si="0"/>
        <v>3.0208333333333334E-2</v>
      </c>
      <c r="K12" s="25">
        <v>2</v>
      </c>
      <c r="L12" s="25">
        <v>1</v>
      </c>
      <c r="M12" s="25">
        <v>20</v>
      </c>
      <c r="N12" s="25">
        <v>25</v>
      </c>
    </row>
    <row r="13" spans="1:14" ht="48" thickBot="1">
      <c r="A13" s="25">
        <v>3</v>
      </c>
      <c r="B13" s="57">
        <v>13</v>
      </c>
      <c r="C13" s="28" t="s">
        <v>47</v>
      </c>
      <c r="D13" s="28">
        <v>1995</v>
      </c>
      <c r="E13" s="28" t="s">
        <v>171</v>
      </c>
      <c r="F13" s="28" t="s">
        <v>172</v>
      </c>
      <c r="G13" s="28" t="s">
        <v>173</v>
      </c>
      <c r="H13" s="31">
        <v>3.096064814814815E-2</v>
      </c>
      <c r="I13" s="29">
        <f t="shared" si="1"/>
        <v>14.938317757009347</v>
      </c>
      <c r="J13" s="35">
        <f t="shared" si="0"/>
        <v>3.096064814814815E-2</v>
      </c>
      <c r="K13" s="25">
        <v>3</v>
      </c>
      <c r="L13" s="25">
        <v>2</v>
      </c>
      <c r="M13" s="25">
        <v>16</v>
      </c>
      <c r="N13" s="25">
        <v>20</v>
      </c>
    </row>
    <row r="14" spans="1:14" ht="16.5" thickBot="1">
      <c r="A14" s="25">
        <v>4</v>
      </c>
      <c r="B14" s="57">
        <v>19</v>
      </c>
      <c r="C14" s="28" t="s">
        <v>40</v>
      </c>
      <c r="D14" s="28">
        <v>1993</v>
      </c>
      <c r="E14" s="28" t="s">
        <v>41</v>
      </c>
      <c r="F14" s="28"/>
      <c r="G14" s="28"/>
      <c r="H14" s="31">
        <v>3.1770833333333331E-2</v>
      </c>
      <c r="I14" s="29">
        <f t="shared" si="1"/>
        <v>14.557377049180328</v>
      </c>
      <c r="J14" s="35">
        <f t="shared" si="0"/>
        <v>3.1770833333333331E-2</v>
      </c>
      <c r="K14" s="25">
        <v>4</v>
      </c>
      <c r="L14" s="25"/>
      <c r="M14" s="25">
        <v>14</v>
      </c>
      <c r="N14" s="25"/>
    </row>
    <row r="15" spans="1:14" ht="16.5" thickBot="1">
      <c r="A15" s="25">
        <v>5</v>
      </c>
      <c r="B15" s="57">
        <v>8</v>
      </c>
      <c r="C15" s="28" t="s">
        <v>53</v>
      </c>
      <c r="D15" s="28">
        <v>1995</v>
      </c>
      <c r="E15" s="28" t="s">
        <v>135</v>
      </c>
      <c r="F15" s="28" t="s">
        <v>52</v>
      </c>
      <c r="G15" s="28"/>
      <c r="H15" s="31">
        <v>3.2037037037037037E-2</v>
      </c>
      <c r="I15" s="29">
        <f t="shared" si="1"/>
        <v>14.436416184971096</v>
      </c>
      <c r="J15" s="35">
        <f t="shared" si="0"/>
        <v>3.2037037037037037E-2</v>
      </c>
      <c r="K15" s="25">
        <v>5</v>
      </c>
      <c r="L15" s="25"/>
      <c r="M15" s="25"/>
      <c r="N15" s="25"/>
    </row>
    <row r="16" spans="1:14" ht="32.25" thickBot="1">
      <c r="A16" s="25">
        <v>6</v>
      </c>
      <c r="B16" s="57">
        <v>17</v>
      </c>
      <c r="C16" s="28" t="s">
        <v>43</v>
      </c>
      <c r="D16" s="28">
        <v>1996</v>
      </c>
      <c r="E16" s="28" t="s">
        <v>168</v>
      </c>
      <c r="F16" s="28"/>
      <c r="G16" s="28"/>
      <c r="H16" s="31">
        <v>3.3067129629629634E-2</v>
      </c>
      <c r="I16" s="29">
        <f>I$9/(HOUR(H16)+(MINUTE(H16)/60)+(SECOND(H16)/3600))</f>
        <v>13.986699334966747</v>
      </c>
      <c r="J16" s="35">
        <f t="shared" si="0"/>
        <v>3.3067129629629634E-2</v>
      </c>
      <c r="K16" s="25">
        <v>6</v>
      </c>
      <c r="L16" s="25"/>
      <c r="M16" s="25">
        <v>12</v>
      </c>
      <c r="N16" s="25"/>
    </row>
    <row r="17" spans="1:14" ht="32.25" thickBot="1">
      <c r="A17" s="25">
        <v>7</v>
      </c>
      <c r="B17" s="57">
        <v>15</v>
      </c>
      <c r="C17" s="28" t="s">
        <v>45</v>
      </c>
      <c r="D17" s="28">
        <v>1996</v>
      </c>
      <c r="E17" s="28" t="s">
        <v>170</v>
      </c>
      <c r="F17" s="28"/>
      <c r="G17" s="28"/>
      <c r="H17" s="31">
        <v>3.4236111111111113E-2</v>
      </c>
      <c r="I17" s="29">
        <f t="shared" ref="I17:I19" si="2">I$9/(HOUR(H17)+(MINUTE(H17)/60)+(SECOND(H17)/3600))</f>
        <v>13.509127789046653</v>
      </c>
      <c r="J17" s="35">
        <f t="shared" si="0"/>
        <v>3.4236111111111113E-2</v>
      </c>
      <c r="K17" s="25">
        <v>7</v>
      </c>
      <c r="L17" s="25"/>
      <c r="M17" s="25">
        <v>10</v>
      </c>
      <c r="N17" s="25"/>
    </row>
    <row r="18" spans="1:14" ht="16.5" thickBot="1">
      <c r="A18" s="25">
        <v>8</v>
      </c>
      <c r="B18" s="57">
        <v>9</v>
      </c>
      <c r="C18" s="28" t="s">
        <v>51</v>
      </c>
      <c r="D18" s="28">
        <v>1995</v>
      </c>
      <c r="E18" s="28" t="s">
        <v>135</v>
      </c>
      <c r="F18" s="28" t="s">
        <v>52</v>
      </c>
      <c r="G18" s="28"/>
      <c r="H18" s="31">
        <v>3.6122685185185181E-2</v>
      </c>
      <c r="I18" s="29">
        <f t="shared" si="2"/>
        <v>12.803588593399549</v>
      </c>
      <c r="J18" s="35">
        <f t="shared" si="0"/>
        <v>3.6122685185185181E-2</v>
      </c>
      <c r="K18" s="25">
        <v>8</v>
      </c>
      <c r="L18" s="25"/>
      <c r="M18" s="25"/>
      <c r="N18" s="25"/>
    </row>
    <row r="19" spans="1:14" ht="16.5" thickBot="1">
      <c r="A19" s="25">
        <v>9</v>
      </c>
      <c r="B19" s="57">
        <v>11</v>
      </c>
      <c r="C19" s="28" t="s">
        <v>49</v>
      </c>
      <c r="D19" s="28">
        <v>1994</v>
      </c>
      <c r="E19" s="28" t="s">
        <v>50</v>
      </c>
      <c r="F19" s="28"/>
      <c r="G19" s="28"/>
      <c r="H19" s="31">
        <v>3.7222222222222219E-2</v>
      </c>
      <c r="I19" s="29">
        <f t="shared" si="2"/>
        <v>12.425373134328359</v>
      </c>
      <c r="J19" s="35">
        <f t="shared" si="0"/>
        <v>3.7222222222222219E-2</v>
      </c>
      <c r="K19" s="25">
        <v>9</v>
      </c>
      <c r="L19" s="25"/>
      <c r="M19" s="25">
        <v>9</v>
      </c>
      <c r="N19" s="25"/>
    </row>
    <row r="21" spans="1:14">
      <c r="C21" t="s">
        <v>207</v>
      </c>
      <c r="H21" t="s">
        <v>208</v>
      </c>
    </row>
    <row r="23" spans="1:14">
      <c r="C23" t="s">
        <v>209</v>
      </c>
      <c r="H23" t="s">
        <v>210</v>
      </c>
    </row>
  </sheetData>
  <sortState ref="B11:H19">
    <sortCondition ref="H11:H19"/>
  </sortState>
  <mergeCells count="7">
    <mergeCell ref="B4:L4"/>
    <mergeCell ref="B5:L5"/>
    <mergeCell ref="B6:L6"/>
    <mergeCell ref="B7:L7"/>
    <mergeCell ref="B1:K1"/>
    <mergeCell ref="B2:K2"/>
    <mergeCell ref="B3:L3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topLeftCell="A4" workbookViewId="0">
      <selection activeCell="C20" sqref="C20:I22"/>
    </sheetView>
  </sheetViews>
  <sheetFormatPr defaultRowHeight="15"/>
  <cols>
    <col min="1" max="1" width="5" customWidth="1"/>
    <col min="2" max="2" width="3.28515625" customWidth="1"/>
    <col min="3" max="3" width="24.140625" customWidth="1"/>
    <col min="4" max="4" width="10.5703125" customWidth="1"/>
    <col min="5" max="5" width="15.140625" customWidth="1"/>
    <col min="6" max="6" width="12.42578125" customWidth="1"/>
    <col min="7" max="7" width="10.85546875" customWidth="1"/>
    <col min="8" max="8" width="7" customWidth="1"/>
    <col min="11" max="11" width="7.42578125" customWidth="1"/>
    <col min="12" max="12" width="6.85546875" customWidth="1"/>
  </cols>
  <sheetData>
    <row r="1" spans="1:12">
      <c r="B1" s="96" t="s">
        <v>10</v>
      </c>
      <c r="C1" s="97"/>
      <c r="D1" s="97"/>
      <c r="E1" s="97"/>
      <c r="F1" s="97"/>
      <c r="G1" s="97"/>
      <c r="H1" s="97"/>
      <c r="I1" s="97"/>
      <c r="J1" s="97"/>
      <c r="K1" s="97"/>
    </row>
    <row r="2" spans="1:12">
      <c r="B2" s="90" t="s">
        <v>11</v>
      </c>
      <c r="C2" s="98"/>
      <c r="D2" s="98"/>
      <c r="E2" s="98"/>
      <c r="F2" s="98"/>
      <c r="G2" s="98"/>
      <c r="H2" s="98"/>
      <c r="I2" s="98"/>
      <c r="J2" s="98"/>
      <c r="K2" s="98"/>
    </row>
    <row r="3" spans="1:12">
      <c r="B3" s="92" t="s">
        <v>127</v>
      </c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>
      <c r="B4" s="90" t="s">
        <v>128</v>
      </c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ht="18.75">
      <c r="B6" s="94" t="s">
        <v>129</v>
      </c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>
      <c r="C8" s="2" t="s">
        <v>126</v>
      </c>
      <c r="G8" t="s">
        <v>130</v>
      </c>
    </row>
    <row r="9" spans="1:12">
      <c r="C9" t="s">
        <v>16</v>
      </c>
      <c r="D9" t="s">
        <v>202</v>
      </c>
      <c r="H9" s="13" t="s">
        <v>5</v>
      </c>
      <c r="I9">
        <v>11.1</v>
      </c>
      <c r="J9" s="3" t="s">
        <v>6</v>
      </c>
    </row>
    <row r="10" spans="1:12" ht="30">
      <c r="A10" s="22" t="s">
        <v>22</v>
      </c>
      <c r="B10" s="22" t="s">
        <v>0</v>
      </c>
      <c r="C10" s="22" t="s">
        <v>1</v>
      </c>
      <c r="D10" s="22" t="s">
        <v>20</v>
      </c>
      <c r="E10" s="22" t="s">
        <v>3</v>
      </c>
      <c r="F10" s="22" t="s">
        <v>21</v>
      </c>
      <c r="G10" s="22" t="s">
        <v>134</v>
      </c>
      <c r="H10" s="22" t="s">
        <v>4</v>
      </c>
      <c r="I10" s="37" t="s">
        <v>7</v>
      </c>
      <c r="J10" s="22" t="s">
        <v>8</v>
      </c>
      <c r="K10" s="22" t="s">
        <v>211</v>
      </c>
      <c r="L10" s="22" t="s">
        <v>218</v>
      </c>
    </row>
    <row r="11" spans="1:12" ht="15.75">
      <c r="A11" s="38">
        <v>1</v>
      </c>
      <c r="B11" s="38">
        <v>5</v>
      </c>
      <c r="C11" s="28" t="s">
        <v>65</v>
      </c>
      <c r="D11" s="28">
        <v>1988</v>
      </c>
      <c r="E11" s="28" t="s">
        <v>175</v>
      </c>
      <c r="F11" s="28"/>
      <c r="G11" s="28"/>
      <c r="H11" s="31">
        <v>2.7662037037037041E-2</v>
      </c>
      <c r="I11" s="39">
        <f>I$9/(HOUR(H11)+(MINUTE(H11)/60)+(SECOND(H11)/3600))</f>
        <v>16.719665271966527</v>
      </c>
      <c r="J11" s="35">
        <f t="shared" ref="J11:J15" si="0">H11-H$7</f>
        <v>2.7662037037037041E-2</v>
      </c>
      <c r="K11" s="38">
        <v>1</v>
      </c>
      <c r="L11" s="38">
        <v>25</v>
      </c>
    </row>
    <row r="12" spans="1:12" ht="15.75">
      <c r="A12" s="38">
        <v>2</v>
      </c>
      <c r="B12" s="38">
        <v>1</v>
      </c>
      <c r="C12" s="28" t="s">
        <v>67</v>
      </c>
      <c r="D12" s="28">
        <v>1984</v>
      </c>
      <c r="E12" s="28" t="s">
        <v>176</v>
      </c>
      <c r="F12" s="28"/>
      <c r="G12" s="28"/>
      <c r="H12" s="31">
        <v>2.9328703703703704E-2</v>
      </c>
      <c r="I12" s="39">
        <f t="shared" ref="I12:I16" si="1">I$9/(HOUR(H12)+(MINUTE(H12)/60)+(SECOND(H12)/3600))</f>
        <v>15.769534333070244</v>
      </c>
      <c r="J12" s="35">
        <f t="shared" si="0"/>
        <v>2.9328703703703704E-2</v>
      </c>
      <c r="K12" s="38">
        <v>2</v>
      </c>
      <c r="L12" s="38">
        <v>20</v>
      </c>
    </row>
    <row r="13" spans="1:12" ht="31.5">
      <c r="A13" s="38">
        <v>3</v>
      </c>
      <c r="B13" s="38">
        <v>11</v>
      </c>
      <c r="C13" s="28" t="s">
        <v>44</v>
      </c>
      <c r="D13" s="28">
        <v>1994</v>
      </c>
      <c r="E13" s="28" t="s">
        <v>169</v>
      </c>
      <c r="F13" s="28"/>
      <c r="G13" s="28"/>
      <c r="H13" s="31">
        <v>3.2245370370370369E-2</v>
      </c>
      <c r="I13" s="39">
        <f t="shared" si="1"/>
        <v>14.343144292893035</v>
      </c>
      <c r="J13" s="35">
        <f t="shared" si="0"/>
        <v>3.2245370370370369E-2</v>
      </c>
      <c r="K13" s="38">
        <v>3</v>
      </c>
      <c r="L13" s="38">
        <v>16</v>
      </c>
    </row>
    <row r="14" spans="1:12" ht="15.75">
      <c r="A14" s="38">
        <v>4</v>
      </c>
      <c r="B14" s="38">
        <v>6</v>
      </c>
      <c r="C14" s="28" t="s">
        <v>64</v>
      </c>
      <c r="D14" s="28">
        <v>1988</v>
      </c>
      <c r="E14" s="28" t="s">
        <v>174</v>
      </c>
      <c r="F14" s="28"/>
      <c r="G14" s="28"/>
      <c r="H14" s="31">
        <v>3.2546296296296295E-2</v>
      </c>
      <c r="I14" s="39">
        <f t="shared" si="1"/>
        <v>14.210526315789471</v>
      </c>
      <c r="J14" s="35">
        <f t="shared" si="0"/>
        <v>3.2546296296296295E-2</v>
      </c>
      <c r="K14" s="38">
        <v>4</v>
      </c>
      <c r="L14" s="38">
        <v>14</v>
      </c>
    </row>
    <row r="15" spans="1:12" ht="15.75">
      <c r="A15" s="38">
        <v>5</v>
      </c>
      <c r="B15" s="38">
        <v>2</v>
      </c>
      <c r="C15" s="28" t="s">
        <v>66</v>
      </c>
      <c r="D15" s="28">
        <v>1994</v>
      </c>
      <c r="E15" s="28" t="s">
        <v>46</v>
      </c>
      <c r="F15" s="28"/>
      <c r="G15" s="28"/>
      <c r="H15" s="31">
        <v>3.318287037037037E-2</v>
      </c>
      <c r="I15" s="39">
        <f t="shared" si="1"/>
        <v>13.937914196023717</v>
      </c>
      <c r="J15" s="35">
        <f t="shared" si="0"/>
        <v>3.318287037037037E-2</v>
      </c>
      <c r="K15" s="38">
        <v>5</v>
      </c>
      <c r="L15" s="38">
        <v>12</v>
      </c>
    </row>
    <row r="16" spans="1:12" ht="16.5" thickBot="1">
      <c r="A16" s="38">
        <v>6</v>
      </c>
      <c r="B16" s="32">
        <v>3</v>
      </c>
      <c r="C16" s="33" t="s">
        <v>68</v>
      </c>
      <c r="D16" s="33">
        <v>1993</v>
      </c>
      <c r="E16" s="34" t="s">
        <v>135</v>
      </c>
      <c r="F16" s="28" t="s">
        <v>52</v>
      </c>
      <c r="G16" s="28"/>
      <c r="H16" s="31">
        <v>3.4131944444444444E-2</v>
      </c>
      <c r="I16" s="39">
        <f t="shared" si="1"/>
        <v>13.550356052899289</v>
      </c>
      <c r="J16" s="35">
        <f>H16-'ж2 2день'!H$7</f>
        <v>3.4131944444444444E-2</v>
      </c>
      <c r="K16" s="38">
        <v>6</v>
      </c>
      <c r="L16" s="38"/>
    </row>
    <row r="18" spans="3:8" ht="15.75">
      <c r="C18" s="58" t="s">
        <v>223</v>
      </c>
    </row>
    <row r="20" spans="3:8">
      <c r="C20" t="s">
        <v>207</v>
      </c>
      <c r="H20" t="s">
        <v>208</v>
      </c>
    </row>
    <row r="22" spans="3:8">
      <c r="C22" t="s">
        <v>209</v>
      </c>
      <c r="H22" t="s">
        <v>210</v>
      </c>
    </row>
  </sheetData>
  <sortState ref="B11:H16">
    <sortCondition ref="H11:H16"/>
  </sortState>
  <mergeCells count="7">
    <mergeCell ref="B4:L4"/>
    <mergeCell ref="B5:L5"/>
    <mergeCell ref="B6:L6"/>
    <mergeCell ref="B7:L7"/>
    <mergeCell ref="B1:K1"/>
    <mergeCell ref="B2:K2"/>
    <mergeCell ref="B3:L3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07"/>
  <sheetViews>
    <sheetView tabSelected="1" topLeftCell="A148" workbookViewId="0">
      <selection activeCell="B109" sqref="B109"/>
    </sheetView>
  </sheetViews>
  <sheetFormatPr defaultRowHeight="15"/>
  <cols>
    <col min="1" max="1" width="4.5703125" customWidth="1"/>
    <col min="2" max="2" width="21" customWidth="1"/>
    <col min="3" max="3" width="8" style="71" customWidth="1"/>
    <col min="4" max="4" width="11" style="71" customWidth="1"/>
    <col min="5" max="5" width="9" style="71" customWidth="1"/>
    <col min="6" max="6" width="8.5703125" style="71" customWidth="1"/>
    <col min="7" max="7" width="6.5703125" customWidth="1"/>
    <col min="8" max="8" width="7" customWidth="1"/>
    <col min="9" max="9" width="7.5703125" customWidth="1"/>
    <col min="10" max="10" width="6.42578125" customWidth="1"/>
    <col min="11" max="11" width="5.42578125" customWidth="1"/>
  </cols>
  <sheetData>
    <row r="1" spans="1:11">
      <c r="A1" s="96" t="s">
        <v>10</v>
      </c>
      <c r="B1" s="97"/>
      <c r="C1" s="97"/>
      <c r="D1" s="97"/>
      <c r="E1" s="97"/>
      <c r="F1" s="97"/>
      <c r="G1" s="97"/>
      <c r="H1" s="97"/>
      <c r="I1" s="97"/>
      <c r="J1" s="97"/>
    </row>
    <row r="2" spans="1:11">
      <c r="A2" s="90" t="s">
        <v>11</v>
      </c>
      <c r="B2" s="98"/>
      <c r="C2" s="98"/>
      <c r="D2" s="98"/>
      <c r="E2" s="98"/>
      <c r="F2" s="98"/>
      <c r="G2" s="98"/>
      <c r="H2" s="98"/>
      <c r="I2" s="98"/>
      <c r="J2" s="98"/>
    </row>
    <row r="3" spans="1:11">
      <c r="A3" s="90" t="s">
        <v>242</v>
      </c>
      <c r="B3" s="98"/>
      <c r="C3" s="98"/>
      <c r="D3" s="98"/>
      <c r="E3" s="98"/>
      <c r="F3" s="98"/>
      <c r="G3" s="98"/>
      <c r="H3" s="98"/>
      <c r="I3" s="98"/>
      <c r="J3" s="98"/>
      <c r="K3" s="46"/>
    </row>
    <row r="4" spans="1:11" ht="15.75">
      <c r="A4" s="99" t="s">
        <v>231</v>
      </c>
      <c r="B4" s="98"/>
      <c r="C4" s="98"/>
      <c r="D4" s="98"/>
      <c r="E4" s="98"/>
      <c r="F4" s="98"/>
      <c r="G4" s="98"/>
      <c r="H4" s="98"/>
      <c r="I4" s="98"/>
      <c r="J4" s="98"/>
      <c r="K4" s="45"/>
    </row>
    <row r="5" spans="1:11">
      <c r="B5" t="s">
        <v>241</v>
      </c>
      <c r="C5"/>
      <c r="D5"/>
      <c r="E5"/>
      <c r="F5"/>
      <c r="K5" s="45"/>
    </row>
    <row r="6" spans="1:11" ht="18.75" customHeight="1">
      <c r="B6" s="2" t="s">
        <v>126</v>
      </c>
      <c r="C6"/>
      <c r="D6"/>
      <c r="E6"/>
      <c r="F6" t="s">
        <v>256</v>
      </c>
    </row>
    <row r="7" spans="1:11" ht="16.5" thickBot="1">
      <c r="B7" s="102" t="s">
        <v>17</v>
      </c>
      <c r="C7" s="102" t="s">
        <v>257</v>
      </c>
      <c r="D7" s="102"/>
      <c r="G7" s="13" t="s">
        <v>5</v>
      </c>
      <c r="H7">
        <v>18.5</v>
      </c>
      <c r="I7" s="3" t="s">
        <v>6</v>
      </c>
    </row>
    <row r="8" spans="1:11" ht="30.75" thickBot="1">
      <c r="A8" s="9" t="s">
        <v>0</v>
      </c>
      <c r="B8" s="10" t="s">
        <v>1</v>
      </c>
      <c r="C8" s="76" t="s">
        <v>2</v>
      </c>
      <c r="D8" s="76" t="s">
        <v>3</v>
      </c>
      <c r="E8" s="76" t="s">
        <v>133</v>
      </c>
      <c r="F8" s="76" t="s">
        <v>177</v>
      </c>
      <c r="G8" s="76" t="s">
        <v>4</v>
      </c>
      <c r="H8" s="11" t="s">
        <v>7</v>
      </c>
      <c r="I8" s="10" t="s">
        <v>8</v>
      </c>
      <c r="J8" s="10" t="s">
        <v>22</v>
      </c>
      <c r="K8" s="77" t="s">
        <v>229</v>
      </c>
    </row>
    <row r="9" spans="1:11" ht="23.25" thickBot="1">
      <c r="A9" s="57">
        <v>96</v>
      </c>
      <c r="B9" s="74" t="s">
        <v>74</v>
      </c>
      <c r="C9" s="75">
        <v>1989</v>
      </c>
      <c r="D9" s="75" t="s">
        <v>243</v>
      </c>
      <c r="E9" s="75" t="s">
        <v>157</v>
      </c>
      <c r="F9" s="75" t="s">
        <v>69</v>
      </c>
      <c r="G9" s="36">
        <v>3.5416666666666666E-2</v>
      </c>
      <c r="H9" s="29">
        <f>H$7/(HOUR(G9)+(MINUTE(G9)/60)+(SECOND(G9)/3600))</f>
        <v>21.764705882352942</v>
      </c>
      <c r="I9" s="30">
        <f>G9-G$9</f>
        <v>0</v>
      </c>
      <c r="J9" s="32">
        <v>1</v>
      </c>
      <c r="K9" s="32">
        <v>25</v>
      </c>
    </row>
    <row r="10" spans="1:11" ht="23.25" thickBot="1">
      <c r="A10" s="56">
        <v>98</v>
      </c>
      <c r="B10" s="28" t="s">
        <v>76</v>
      </c>
      <c r="C10" s="70">
        <v>1986</v>
      </c>
      <c r="D10" s="70" t="s">
        <v>243</v>
      </c>
      <c r="E10" s="70" t="s">
        <v>157</v>
      </c>
      <c r="F10" s="70" t="s">
        <v>69</v>
      </c>
      <c r="G10" s="31">
        <v>3.7037037037037042E-2</v>
      </c>
      <c r="H10" s="29">
        <f t="shared" ref="H10:H26" si="0">H$7/(HOUR(G10)+(MINUTE(G10)/60)+(SECOND(G10)/3600))</f>
        <v>20.8125</v>
      </c>
      <c r="I10" s="30">
        <f t="shared" ref="I10:I26" si="1">G10-G$9</f>
        <v>1.6203703703703762E-3</v>
      </c>
      <c r="J10" s="25">
        <v>2</v>
      </c>
      <c r="K10" s="25">
        <v>20</v>
      </c>
    </row>
    <row r="11" spans="1:11" ht="15.75" customHeight="1" thickBot="1">
      <c r="A11" s="57">
        <v>41</v>
      </c>
      <c r="B11" s="28" t="s">
        <v>83</v>
      </c>
      <c r="C11" s="70">
        <v>1991</v>
      </c>
      <c r="D11" s="70" t="s">
        <v>41</v>
      </c>
      <c r="E11" s="70"/>
      <c r="F11" s="70"/>
      <c r="G11" s="31">
        <v>3.9328703703703706E-2</v>
      </c>
      <c r="H11" s="29">
        <f t="shared" si="0"/>
        <v>19.599764567392583</v>
      </c>
      <c r="I11" s="30">
        <f t="shared" si="1"/>
        <v>3.9120370370370403E-3</v>
      </c>
      <c r="J11" s="25">
        <v>3</v>
      </c>
      <c r="K11" s="25">
        <v>16</v>
      </c>
    </row>
    <row r="12" spans="1:11" ht="19.5" customHeight="1" thickBot="1">
      <c r="A12" s="57">
        <v>35</v>
      </c>
      <c r="B12" s="28" t="s">
        <v>79</v>
      </c>
      <c r="C12" s="70">
        <v>1980</v>
      </c>
      <c r="D12" s="70" t="s">
        <v>60</v>
      </c>
      <c r="E12" s="70"/>
      <c r="F12" s="70"/>
      <c r="G12" s="31">
        <v>3.9791666666666663E-2</v>
      </c>
      <c r="H12" s="29">
        <f t="shared" si="0"/>
        <v>19.3717277486911</v>
      </c>
      <c r="I12" s="30">
        <f t="shared" si="1"/>
        <v>4.3749999999999969E-3</v>
      </c>
      <c r="J12" s="25">
        <v>4</v>
      </c>
      <c r="K12" s="25">
        <v>14</v>
      </c>
    </row>
    <row r="13" spans="1:11" ht="24" customHeight="1" thickBot="1">
      <c r="A13" s="57">
        <v>95</v>
      </c>
      <c r="B13" s="28" t="s">
        <v>73</v>
      </c>
      <c r="C13" s="70">
        <v>1983</v>
      </c>
      <c r="D13" s="70" t="s">
        <v>136</v>
      </c>
      <c r="E13" s="70"/>
      <c r="F13" s="70" t="s">
        <v>138</v>
      </c>
      <c r="G13" s="31">
        <v>4.1157407407407406E-2</v>
      </c>
      <c r="H13" s="29">
        <f t="shared" si="0"/>
        <v>18.728908886389203</v>
      </c>
      <c r="I13" s="30">
        <f t="shared" si="1"/>
        <v>5.7407407407407407E-3</v>
      </c>
      <c r="J13" s="25">
        <v>5</v>
      </c>
      <c r="K13" s="25">
        <v>12</v>
      </c>
    </row>
    <row r="14" spans="1:11" ht="22.5" customHeight="1" thickBot="1">
      <c r="A14" s="57">
        <v>94</v>
      </c>
      <c r="B14" s="28" t="s">
        <v>72</v>
      </c>
      <c r="C14" s="70">
        <v>1985</v>
      </c>
      <c r="D14" s="70" t="s">
        <v>136</v>
      </c>
      <c r="E14" s="70"/>
      <c r="F14" s="70" t="s">
        <v>138</v>
      </c>
      <c r="G14" s="31">
        <v>4.1608796296296297E-2</v>
      </c>
      <c r="H14" s="29">
        <f t="shared" si="0"/>
        <v>18.525730180806679</v>
      </c>
      <c r="I14" s="30">
        <f t="shared" si="1"/>
        <v>6.1921296296296308E-3</v>
      </c>
      <c r="J14" s="25">
        <v>6</v>
      </c>
      <c r="K14" s="25">
        <v>10</v>
      </c>
    </row>
    <row r="15" spans="1:11" ht="14.25" customHeight="1" thickBot="1">
      <c r="A15" s="57">
        <v>38</v>
      </c>
      <c r="B15" s="28" t="s">
        <v>81</v>
      </c>
      <c r="C15" s="70">
        <v>1976</v>
      </c>
      <c r="D15" s="70" t="s">
        <v>50</v>
      </c>
      <c r="E15" s="70"/>
      <c r="F15" s="70"/>
      <c r="G15" s="31">
        <v>4.1967592592592591E-2</v>
      </c>
      <c r="H15" s="29">
        <f t="shared" si="0"/>
        <v>18.367346938775508</v>
      </c>
      <c r="I15" s="30">
        <f t="shared" si="1"/>
        <v>6.5509259259259253E-3</v>
      </c>
      <c r="J15" s="25">
        <v>7</v>
      </c>
      <c r="K15" s="25">
        <v>9</v>
      </c>
    </row>
    <row r="16" spans="1:11" ht="24" customHeight="1" thickBot="1">
      <c r="A16" s="57">
        <v>97</v>
      </c>
      <c r="B16" s="28" t="s">
        <v>75</v>
      </c>
      <c r="C16" s="70">
        <v>1992</v>
      </c>
      <c r="D16" s="70" t="s">
        <v>243</v>
      </c>
      <c r="E16" s="70" t="s">
        <v>157</v>
      </c>
      <c r="F16" s="70" t="s">
        <v>69</v>
      </c>
      <c r="G16" s="31">
        <v>4.1990740740740745E-2</v>
      </c>
      <c r="H16" s="29">
        <f t="shared" si="0"/>
        <v>18.357221609702314</v>
      </c>
      <c r="I16" s="30">
        <f t="shared" si="1"/>
        <v>6.5740740740740794E-3</v>
      </c>
      <c r="J16" s="25">
        <v>8</v>
      </c>
      <c r="K16" s="25">
        <v>8</v>
      </c>
    </row>
    <row r="17" spans="1:11" ht="24" customHeight="1" thickBot="1">
      <c r="A17" s="57">
        <v>43</v>
      </c>
      <c r="B17" s="28" t="s">
        <v>85</v>
      </c>
      <c r="C17" s="70">
        <v>1989</v>
      </c>
      <c r="D17" s="70" t="s">
        <v>244</v>
      </c>
      <c r="E17" s="70"/>
      <c r="F17" s="70"/>
      <c r="G17" s="31">
        <v>4.2048611111111113E-2</v>
      </c>
      <c r="H17" s="29">
        <f t="shared" si="0"/>
        <v>18.331957060280757</v>
      </c>
      <c r="I17" s="30">
        <f t="shared" si="1"/>
        <v>6.6319444444444473E-3</v>
      </c>
      <c r="J17" s="25">
        <v>9</v>
      </c>
      <c r="K17" s="25">
        <v>7</v>
      </c>
    </row>
    <row r="18" spans="1:11" ht="16.5" thickBot="1">
      <c r="A18" s="57">
        <v>99</v>
      </c>
      <c r="B18" s="28" t="s">
        <v>77</v>
      </c>
      <c r="C18" s="70">
        <v>1993</v>
      </c>
      <c r="D18" s="70" t="s">
        <v>245</v>
      </c>
      <c r="E18" s="70"/>
      <c r="F18" s="70"/>
      <c r="G18" s="31">
        <v>4.2106481481481488E-2</v>
      </c>
      <c r="H18" s="29">
        <f t="shared" si="0"/>
        <v>18.306761957119296</v>
      </c>
      <c r="I18" s="30">
        <f t="shared" si="1"/>
        <v>6.689814814814822E-3</v>
      </c>
      <c r="J18" s="25">
        <v>10</v>
      </c>
      <c r="K18" s="25">
        <v>6</v>
      </c>
    </row>
    <row r="19" spans="1:11" ht="22.5" customHeight="1" thickBot="1">
      <c r="A19" s="57">
        <v>92</v>
      </c>
      <c r="B19" s="28" t="s">
        <v>71</v>
      </c>
      <c r="C19" s="70">
        <v>1990</v>
      </c>
      <c r="D19" s="70" t="s">
        <v>136</v>
      </c>
      <c r="E19" s="70"/>
      <c r="F19" s="70" t="s">
        <v>138</v>
      </c>
      <c r="G19" s="31">
        <v>4.2939814814814813E-2</v>
      </c>
      <c r="H19" s="29">
        <f t="shared" si="0"/>
        <v>17.951482479784367</v>
      </c>
      <c r="I19" s="30">
        <f t="shared" si="1"/>
        <v>7.5231481481481469E-3</v>
      </c>
      <c r="J19" s="25">
        <v>11</v>
      </c>
      <c r="K19" s="25">
        <v>5</v>
      </c>
    </row>
    <row r="20" spans="1:11" ht="21" customHeight="1" thickBot="1">
      <c r="A20" s="57">
        <v>34</v>
      </c>
      <c r="B20" s="28" t="s">
        <v>78</v>
      </c>
      <c r="C20" s="70">
        <v>1992</v>
      </c>
      <c r="D20" s="70" t="s">
        <v>60</v>
      </c>
      <c r="E20" s="70"/>
      <c r="F20" s="70"/>
      <c r="G20" s="31">
        <v>4.4328703703703703E-2</v>
      </c>
      <c r="H20" s="29">
        <f t="shared" si="0"/>
        <v>17.389033942558747</v>
      </c>
      <c r="I20" s="30">
        <f t="shared" si="1"/>
        <v>8.9120370370370378E-3</v>
      </c>
      <c r="J20" s="25">
        <v>12</v>
      </c>
      <c r="K20" s="25">
        <v>4</v>
      </c>
    </row>
    <row r="21" spans="1:11" ht="18.75" customHeight="1" thickBot="1">
      <c r="A21" s="57">
        <v>40</v>
      </c>
      <c r="B21" s="28" t="s">
        <v>82</v>
      </c>
      <c r="C21" s="70">
        <v>1992</v>
      </c>
      <c r="D21" s="70" t="s">
        <v>50</v>
      </c>
      <c r="E21" s="70"/>
      <c r="F21" s="70"/>
      <c r="G21" s="31">
        <v>4.4467592592592593E-2</v>
      </c>
      <c r="H21" s="29">
        <f t="shared" si="0"/>
        <v>17.334721499219157</v>
      </c>
      <c r="I21" s="30">
        <f t="shared" si="1"/>
        <v>9.0509259259259275E-3</v>
      </c>
      <c r="J21" s="25">
        <v>13</v>
      </c>
      <c r="K21" s="25">
        <v>3</v>
      </c>
    </row>
    <row r="22" spans="1:11" ht="25.5" customHeight="1" thickBot="1">
      <c r="A22" s="57">
        <v>90</v>
      </c>
      <c r="B22" s="28" t="s">
        <v>178</v>
      </c>
      <c r="C22" s="70">
        <v>1984</v>
      </c>
      <c r="D22" s="70" t="s">
        <v>136</v>
      </c>
      <c r="E22" s="70"/>
      <c r="F22" s="70" t="s">
        <v>138</v>
      </c>
      <c r="G22" s="31">
        <v>4.5462962962962962E-2</v>
      </c>
      <c r="H22" s="29">
        <f t="shared" si="0"/>
        <v>16.95519348268839</v>
      </c>
      <c r="I22" s="30">
        <f t="shared" si="1"/>
        <v>1.0046296296296296E-2</v>
      </c>
      <c r="J22" s="25">
        <v>14</v>
      </c>
      <c r="K22" s="25">
        <v>2</v>
      </c>
    </row>
    <row r="23" spans="1:11" ht="16.5" thickBot="1">
      <c r="A23" s="57">
        <v>36</v>
      </c>
      <c r="B23" s="28" t="s">
        <v>80</v>
      </c>
      <c r="C23" s="70">
        <v>1991</v>
      </c>
      <c r="D23" s="70" t="s">
        <v>46</v>
      </c>
      <c r="E23" s="70"/>
      <c r="F23" s="70"/>
      <c r="G23" s="31">
        <v>4.6076388888888882E-2</v>
      </c>
      <c r="H23" s="29">
        <f t="shared" si="0"/>
        <v>16.729464958553127</v>
      </c>
      <c r="I23" s="30">
        <f t="shared" si="1"/>
        <v>1.0659722222222216E-2</v>
      </c>
      <c r="J23" s="25">
        <v>15</v>
      </c>
      <c r="K23" s="25">
        <v>1</v>
      </c>
    </row>
    <row r="24" spans="1:11" ht="23.25" thickBot="1">
      <c r="A24" s="57">
        <v>89</v>
      </c>
      <c r="B24" s="28" t="s">
        <v>70</v>
      </c>
      <c r="C24" s="70">
        <v>1984</v>
      </c>
      <c r="D24" s="70" t="s">
        <v>136</v>
      </c>
      <c r="E24" s="70"/>
      <c r="F24" s="70" t="s">
        <v>138</v>
      </c>
      <c r="G24" s="31">
        <v>4.6516203703703705E-2</v>
      </c>
      <c r="H24" s="29">
        <f t="shared" si="0"/>
        <v>16.571286389649167</v>
      </c>
      <c r="I24" s="30">
        <f t="shared" si="1"/>
        <v>1.109953703703704E-2</v>
      </c>
      <c r="J24" s="25">
        <v>16</v>
      </c>
      <c r="K24" s="25"/>
    </row>
    <row r="25" spans="1:11" ht="16.5" thickBot="1">
      <c r="A25" s="59">
        <v>101</v>
      </c>
      <c r="B25" s="43" t="s">
        <v>179</v>
      </c>
      <c r="C25" s="72">
        <v>1992</v>
      </c>
      <c r="D25" s="72" t="s">
        <v>166</v>
      </c>
      <c r="E25" s="73"/>
      <c r="F25" s="73"/>
      <c r="G25" s="31">
        <v>4.7581018518518516E-2</v>
      </c>
      <c r="H25" s="29">
        <f t="shared" si="0"/>
        <v>16.200437849671612</v>
      </c>
      <c r="I25" s="30">
        <f t="shared" si="1"/>
        <v>1.216435185185185E-2</v>
      </c>
      <c r="J25" s="25">
        <v>17</v>
      </c>
      <c r="K25" s="25"/>
    </row>
    <row r="26" spans="1:11" ht="23.25" customHeight="1" thickBot="1">
      <c r="A26" s="57">
        <v>42</v>
      </c>
      <c r="B26" s="28" t="s">
        <v>84</v>
      </c>
      <c r="C26" s="70">
        <v>1992</v>
      </c>
      <c r="D26" s="70" t="s">
        <v>244</v>
      </c>
      <c r="E26" s="70"/>
      <c r="F26" s="70"/>
      <c r="G26" s="31">
        <v>4.8240740740740744E-2</v>
      </c>
      <c r="H26" s="29">
        <f t="shared" si="0"/>
        <v>15.978886756238003</v>
      </c>
      <c r="I26" s="30">
        <f t="shared" si="1"/>
        <v>1.2824074074074078E-2</v>
      </c>
      <c r="J26" s="25">
        <v>18</v>
      </c>
      <c r="K26" s="25"/>
    </row>
    <row r="28" spans="1:11" ht="15.75">
      <c r="B28" s="48" t="s">
        <v>226</v>
      </c>
    </row>
    <row r="30" spans="1:11" ht="15.75">
      <c r="B30" s="102" t="s">
        <v>16</v>
      </c>
      <c r="C30" s="102" t="s">
        <v>258</v>
      </c>
      <c r="D30" s="102"/>
      <c r="E30"/>
      <c r="F30"/>
      <c r="G30" s="13" t="s">
        <v>5</v>
      </c>
      <c r="H30">
        <v>11.1</v>
      </c>
      <c r="I30" s="3" t="s">
        <v>6</v>
      </c>
    </row>
    <row r="31" spans="1:11" ht="30.75" thickBot="1">
      <c r="A31" s="22" t="s">
        <v>0</v>
      </c>
      <c r="B31" s="22" t="s">
        <v>1</v>
      </c>
      <c r="C31" s="103" t="s">
        <v>20</v>
      </c>
      <c r="D31" s="103" t="s">
        <v>3</v>
      </c>
      <c r="E31" s="103" t="s">
        <v>21</v>
      </c>
      <c r="F31" s="103" t="s">
        <v>134</v>
      </c>
      <c r="G31" s="103" t="s">
        <v>4</v>
      </c>
      <c r="H31" s="37" t="s">
        <v>7</v>
      </c>
      <c r="I31" s="22" t="s">
        <v>8</v>
      </c>
      <c r="J31" s="22" t="s">
        <v>219</v>
      </c>
      <c r="K31" s="22" t="s">
        <v>235</v>
      </c>
    </row>
    <row r="32" spans="1:11" ht="16.5" thickBot="1">
      <c r="A32" s="57">
        <v>5</v>
      </c>
      <c r="B32" s="28" t="s">
        <v>65</v>
      </c>
      <c r="C32" s="70">
        <v>1988</v>
      </c>
      <c r="D32" s="70" t="s">
        <v>60</v>
      </c>
      <c r="E32" s="70"/>
      <c r="F32" s="70"/>
      <c r="G32" s="31">
        <v>2.7662037037037041E-2</v>
      </c>
      <c r="H32" s="29">
        <f>H$30/(HOUR(G32)+(MINUTE(G32)/60)+(SECOND(G32)/3600))</f>
        <v>16.719665271966527</v>
      </c>
      <c r="I32" s="30">
        <f>G32-G$32</f>
        <v>0</v>
      </c>
      <c r="J32" s="25">
        <v>1</v>
      </c>
      <c r="K32" s="25">
        <v>25</v>
      </c>
    </row>
    <row r="33" spans="1:11" ht="16.5" thickBot="1">
      <c r="A33" s="57">
        <v>1</v>
      </c>
      <c r="B33" s="28" t="s">
        <v>67</v>
      </c>
      <c r="C33" s="70">
        <v>1984</v>
      </c>
      <c r="D33" s="70" t="s">
        <v>198</v>
      </c>
      <c r="E33" s="70"/>
      <c r="F33" s="70"/>
      <c r="G33" s="31">
        <v>2.9328703703703704E-2</v>
      </c>
      <c r="H33" s="29">
        <f t="shared" ref="H33:H37" si="2">H$30/(HOUR(G33)+(MINUTE(G33)/60)+(SECOND(G33)/3600))</f>
        <v>15.769534333070244</v>
      </c>
      <c r="I33" s="30">
        <f t="shared" ref="I33:I37" si="3">G33-G$32</f>
        <v>1.6666666666666635E-3</v>
      </c>
      <c r="J33" s="25">
        <v>2</v>
      </c>
      <c r="K33" s="25">
        <v>20</v>
      </c>
    </row>
    <row r="34" spans="1:11" ht="23.25" thickBot="1">
      <c r="A34" s="57">
        <v>11</v>
      </c>
      <c r="B34" s="28" t="s">
        <v>44</v>
      </c>
      <c r="C34" s="70">
        <v>1994</v>
      </c>
      <c r="D34" s="70" t="s">
        <v>269</v>
      </c>
      <c r="E34" s="70"/>
      <c r="F34" s="70"/>
      <c r="G34" s="31">
        <v>3.2245370370370369E-2</v>
      </c>
      <c r="H34" s="29">
        <f t="shared" si="2"/>
        <v>14.343144292893035</v>
      </c>
      <c r="I34" s="30">
        <f t="shared" si="3"/>
        <v>4.5833333333333282E-3</v>
      </c>
      <c r="J34" s="25">
        <v>3</v>
      </c>
      <c r="K34" s="25">
        <v>16</v>
      </c>
    </row>
    <row r="35" spans="1:11" ht="16.5" thickBot="1">
      <c r="A35" s="57">
        <v>6</v>
      </c>
      <c r="B35" s="28" t="s">
        <v>64</v>
      </c>
      <c r="C35" s="70">
        <v>1988</v>
      </c>
      <c r="D35" s="70" t="s">
        <v>245</v>
      </c>
      <c r="E35" s="70"/>
      <c r="F35" s="70"/>
      <c r="G35" s="31">
        <v>3.2546296296296295E-2</v>
      </c>
      <c r="H35" s="29">
        <f t="shared" si="2"/>
        <v>14.210526315789471</v>
      </c>
      <c r="I35" s="30">
        <f t="shared" si="3"/>
        <v>4.8842592592592549E-3</v>
      </c>
      <c r="J35" s="25">
        <v>4</v>
      </c>
      <c r="K35" s="25">
        <v>14</v>
      </c>
    </row>
    <row r="36" spans="1:11" ht="16.5" thickBot="1">
      <c r="A36" s="57">
        <v>2</v>
      </c>
      <c r="B36" s="28" t="s">
        <v>66</v>
      </c>
      <c r="C36" s="70">
        <v>1994</v>
      </c>
      <c r="D36" s="70" t="s">
        <v>46</v>
      </c>
      <c r="E36" s="70"/>
      <c r="F36" s="70"/>
      <c r="G36" s="31">
        <v>3.318287037037037E-2</v>
      </c>
      <c r="H36" s="29">
        <f t="shared" si="2"/>
        <v>13.937914196023717</v>
      </c>
      <c r="I36" s="30">
        <f t="shared" si="3"/>
        <v>5.520833333333329E-3</v>
      </c>
      <c r="J36" s="25">
        <v>5</v>
      </c>
      <c r="K36" s="25">
        <v>12</v>
      </c>
    </row>
    <row r="37" spans="1:11" ht="16.5" thickBot="1">
      <c r="A37" s="57">
        <v>3</v>
      </c>
      <c r="B37" s="28" t="s">
        <v>68</v>
      </c>
      <c r="C37" s="70">
        <v>1993</v>
      </c>
      <c r="D37" s="70" t="s">
        <v>135</v>
      </c>
      <c r="E37" s="70" t="s">
        <v>52</v>
      </c>
      <c r="F37" s="70"/>
      <c r="G37" s="31">
        <v>3.4131944444444444E-2</v>
      </c>
      <c r="H37" s="29">
        <f t="shared" si="2"/>
        <v>13.550356052899289</v>
      </c>
      <c r="I37" s="30">
        <f t="shared" si="3"/>
        <v>6.4699074074074034E-3</v>
      </c>
      <c r="J37" s="25">
        <v>6</v>
      </c>
      <c r="K37" s="25">
        <v>10</v>
      </c>
    </row>
    <row r="38" spans="1:11">
      <c r="C38"/>
      <c r="D38"/>
      <c r="E38"/>
      <c r="F38"/>
    </row>
    <row r="39" spans="1:11" ht="15.75">
      <c r="B39" s="58" t="s">
        <v>223</v>
      </c>
      <c r="C39"/>
      <c r="D39"/>
      <c r="E39"/>
      <c r="F39"/>
    </row>
    <row r="40" spans="1:11">
      <c r="B40" t="s">
        <v>232</v>
      </c>
      <c r="C40"/>
      <c r="D40"/>
      <c r="E40"/>
      <c r="F40"/>
      <c r="H40" t="s">
        <v>208</v>
      </c>
    </row>
    <row r="41" spans="1:11">
      <c r="B41" t="s">
        <v>233</v>
      </c>
      <c r="C41"/>
      <c r="D41"/>
      <c r="E41"/>
      <c r="F41"/>
      <c r="H41" t="s">
        <v>210</v>
      </c>
    </row>
    <row r="42" spans="1:11" ht="27.75" customHeight="1">
      <c r="C42"/>
      <c r="D42"/>
      <c r="E42"/>
      <c r="F42"/>
      <c r="K42" t="s">
        <v>259</v>
      </c>
    </row>
    <row r="43" spans="1:11">
      <c r="B43" t="s">
        <v>234</v>
      </c>
    </row>
    <row r="44" spans="1:11">
      <c r="B44" s="2" t="s">
        <v>126</v>
      </c>
      <c r="C44"/>
      <c r="D44"/>
      <c r="E44"/>
      <c r="F44" t="s">
        <v>230</v>
      </c>
    </row>
    <row r="45" spans="1:11" ht="16.5" thickBot="1">
      <c r="B45" s="102" t="s">
        <v>13</v>
      </c>
      <c r="C45" s="102" t="s">
        <v>260</v>
      </c>
      <c r="D45" s="102"/>
      <c r="E45"/>
      <c r="F45"/>
      <c r="G45" s="13" t="s">
        <v>5</v>
      </c>
      <c r="H45">
        <v>14.8</v>
      </c>
      <c r="I45" s="3" t="s">
        <v>6</v>
      </c>
    </row>
    <row r="46" spans="1:11" ht="45.75" thickBot="1">
      <c r="A46" s="9" t="s">
        <v>0</v>
      </c>
      <c r="B46" s="10" t="s">
        <v>1</v>
      </c>
      <c r="C46" s="10" t="s">
        <v>20</v>
      </c>
      <c r="D46" s="10" t="s">
        <v>3</v>
      </c>
      <c r="E46" s="89" t="s">
        <v>182</v>
      </c>
      <c r="F46" s="87" t="s">
        <v>134</v>
      </c>
      <c r="G46" s="88" t="s">
        <v>4</v>
      </c>
      <c r="H46" s="11" t="s">
        <v>7</v>
      </c>
      <c r="I46" s="10" t="s">
        <v>8</v>
      </c>
      <c r="J46" s="10" t="s">
        <v>219</v>
      </c>
      <c r="K46" s="10" t="s">
        <v>235</v>
      </c>
    </row>
    <row r="47" spans="1:11" ht="23.25" thickBot="1">
      <c r="A47" s="57">
        <v>66</v>
      </c>
      <c r="B47" s="28" t="s">
        <v>102</v>
      </c>
      <c r="C47" s="70">
        <v>1994</v>
      </c>
      <c r="D47" s="70" t="s">
        <v>236</v>
      </c>
      <c r="E47" s="70" t="s">
        <v>189</v>
      </c>
      <c r="F47" s="70" t="s">
        <v>192</v>
      </c>
      <c r="G47" s="31">
        <v>3.1134259259259261E-2</v>
      </c>
      <c r="H47" s="29">
        <f>H$45/(HOUR(G47)+(MINUTE(G47)/60)+(SECOND(G47)/3600))</f>
        <v>19.806691449814132</v>
      </c>
      <c r="I47" s="30">
        <f>G47-G$47</f>
        <v>0</v>
      </c>
      <c r="J47" s="25">
        <v>1</v>
      </c>
      <c r="K47" s="25">
        <v>25</v>
      </c>
    </row>
    <row r="48" spans="1:11" ht="24.75" customHeight="1" thickBot="1">
      <c r="A48" s="57">
        <v>65</v>
      </c>
      <c r="B48" s="68" t="s">
        <v>101</v>
      </c>
      <c r="C48" s="70">
        <v>1995</v>
      </c>
      <c r="D48" s="70" t="s">
        <v>246</v>
      </c>
      <c r="E48" s="70" t="s">
        <v>189</v>
      </c>
      <c r="F48" s="70" t="s">
        <v>190</v>
      </c>
      <c r="G48" s="31">
        <v>3.1782407407407405E-2</v>
      </c>
      <c r="H48" s="29">
        <f t="shared" ref="H48:H75" si="4">H$45/(HOUR(G48)+(MINUTE(G48)/60)+(SECOND(G48)/3600))</f>
        <v>19.402767662053897</v>
      </c>
      <c r="I48" s="30">
        <f t="shared" ref="I48:I75" si="5">G48-G$47</f>
        <v>6.4814814814814423E-4</v>
      </c>
      <c r="J48" s="25">
        <v>2</v>
      </c>
      <c r="K48" s="25">
        <v>20</v>
      </c>
    </row>
    <row r="49" spans="1:11" ht="16.5" thickBot="1">
      <c r="A49" s="57">
        <v>55</v>
      </c>
      <c r="B49" s="28" t="s">
        <v>93</v>
      </c>
      <c r="C49" s="70">
        <v>1995</v>
      </c>
      <c r="D49" s="70" t="s">
        <v>187</v>
      </c>
      <c r="E49" s="70"/>
      <c r="F49" s="70"/>
      <c r="G49" s="31">
        <v>3.2002314814814817E-2</v>
      </c>
      <c r="H49" s="29">
        <f t="shared" si="4"/>
        <v>19.269439421338156</v>
      </c>
      <c r="I49" s="30">
        <f t="shared" si="5"/>
        <v>8.6805555555555594E-4</v>
      </c>
      <c r="J49" s="25">
        <v>3</v>
      </c>
      <c r="K49" s="25">
        <v>16</v>
      </c>
    </row>
    <row r="50" spans="1:11" ht="21" customHeight="1" thickBot="1">
      <c r="A50" s="57">
        <v>51</v>
      </c>
      <c r="B50" s="68" t="s">
        <v>90</v>
      </c>
      <c r="C50" s="70">
        <v>1995</v>
      </c>
      <c r="D50" s="70" t="s">
        <v>247</v>
      </c>
      <c r="E50" s="70" t="s">
        <v>157</v>
      </c>
      <c r="F50" s="70" t="s">
        <v>69</v>
      </c>
      <c r="G50" s="31">
        <v>3.318287037037037E-2</v>
      </c>
      <c r="H50" s="29">
        <f t="shared" si="4"/>
        <v>18.583885594698291</v>
      </c>
      <c r="I50" s="30">
        <f t="shared" si="5"/>
        <v>2.0486111111111087E-3</v>
      </c>
      <c r="J50" s="25">
        <v>4</v>
      </c>
      <c r="K50" s="25">
        <v>14</v>
      </c>
    </row>
    <row r="51" spans="1:11" ht="32.25" thickBot="1">
      <c r="A51" s="57">
        <v>70</v>
      </c>
      <c r="B51" s="28" t="s">
        <v>105</v>
      </c>
      <c r="C51" s="70">
        <v>1995</v>
      </c>
      <c r="D51" s="70" t="s">
        <v>248</v>
      </c>
      <c r="E51" s="70" t="s">
        <v>195</v>
      </c>
      <c r="F51" s="70" t="s">
        <v>69</v>
      </c>
      <c r="G51" s="31">
        <v>3.3217592592592597E-2</v>
      </c>
      <c r="H51" s="29">
        <f t="shared" si="4"/>
        <v>18.564459930313593</v>
      </c>
      <c r="I51" s="30">
        <f t="shared" si="5"/>
        <v>2.0833333333333363E-3</v>
      </c>
      <c r="J51" s="25">
        <v>5</v>
      </c>
      <c r="K51" s="25">
        <v>12</v>
      </c>
    </row>
    <row r="52" spans="1:11" ht="32.25" thickBot="1">
      <c r="A52" s="57">
        <v>84</v>
      </c>
      <c r="B52" s="28" t="s">
        <v>117</v>
      </c>
      <c r="C52" s="70">
        <v>1995</v>
      </c>
      <c r="D52" s="70" t="s">
        <v>41</v>
      </c>
      <c r="E52" s="70"/>
      <c r="F52" s="70"/>
      <c r="G52" s="31">
        <v>3.3888888888888885E-2</v>
      </c>
      <c r="H52" s="29">
        <f t="shared" si="4"/>
        <v>18.196721311475411</v>
      </c>
      <c r="I52" s="30">
        <f t="shared" si="5"/>
        <v>2.7546296296296242E-3</v>
      </c>
      <c r="J52" s="25">
        <v>6</v>
      </c>
      <c r="K52" s="25">
        <v>10</v>
      </c>
    </row>
    <row r="53" spans="1:11" ht="23.25" thickBot="1">
      <c r="A53" s="57">
        <v>72</v>
      </c>
      <c r="B53" s="28" t="s">
        <v>106</v>
      </c>
      <c r="C53" s="70">
        <v>1994</v>
      </c>
      <c r="D53" s="70" t="s">
        <v>166</v>
      </c>
      <c r="E53" s="70" t="s">
        <v>193</v>
      </c>
      <c r="F53" s="70"/>
      <c r="G53" s="31">
        <v>3.5173611111111107E-2</v>
      </c>
      <c r="H53" s="29">
        <f t="shared" si="4"/>
        <v>17.532082922013821</v>
      </c>
      <c r="I53" s="30">
        <f t="shared" si="5"/>
        <v>4.0393518518518461E-3</v>
      </c>
      <c r="J53" s="25">
        <v>7</v>
      </c>
      <c r="K53" s="25">
        <v>9</v>
      </c>
    </row>
    <row r="54" spans="1:11" ht="16.5" thickBot="1">
      <c r="A54" s="57">
        <v>81</v>
      </c>
      <c r="B54" s="28" t="s">
        <v>115</v>
      </c>
      <c r="C54" s="70">
        <v>1993</v>
      </c>
      <c r="D54" s="70" t="s">
        <v>41</v>
      </c>
      <c r="E54" s="70"/>
      <c r="F54" s="70"/>
      <c r="G54" s="31">
        <v>3.5381944444444445E-2</v>
      </c>
      <c r="H54" s="29">
        <f t="shared" si="4"/>
        <v>17.428851815505396</v>
      </c>
      <c r="I54" s="30">
        <f t="shared" si="5"/>
        <v>4.2476851851851842E-3</v>
      </c>
      <c r="J54" s="25">
        <v>8</v>
      </c>
      <c r="K54" s="25">
        <v>8</v>
      </c>
    </row>
    <row r="55" spans="1:11" ht="16.5" thickBot="1">
      <c r="A55" s="57">
        <v>54</v>
      </c>
      <c r="B55" s="28" t="s">
        <v>92</v>
      </c>
      <c r="C55" s="70">
        <v>1994</v>
      </c>
      <c r="D55" s="70" t="s">
        <v>187</v>
      </c>
      <c r="E55" s="70"/>
      <c r="F55" s="70"/>
      <c r="G55" s="31">
        <v>3.5671296296296298E-2</v>
      </c>
      <c r="H55" s="29">
        <f t="shared" si="4"/>
        <v>17.287475665152499</v>
      </c>
      <c r="I55" s="30">
        <f t="shared" si="5"/>
        <v>4.5370370370370373E-3</v>
      </c>
      <c r="J55" s="25">
        <v>9</v>
      </c>
      <c r="K55" s="25">
        <v>7</v>
      </c>
    </row>
    <row r="56" spans="1:11" ht="16.5" thickBot="1">
      <c r="A56" s="57">
        <v>80</v>
      </c>
      <c r="B56" s="28" t="s">
        <v>114</v>
      </c>
      <c r="C56" s="70">
        <v>1994</v>
      </c>
      <c r="D56" s="70" t="s">
        <v>41</v>
      </c>
      <c r="E56" s="70"/>
      <c r="F56" s="70"/>
      <c r="G56" s="31">
        <v>3.5798611111111107E-2</v>
      </c>
      <c r="H56" s="29">
        <f t="shared" si="4"/>
        <v>17.225994180407373</v>
      </c>
      <c r="I56" s="30">
        <f t="shared" si="5"/>
        <v>4.6643518518518466E-3</v>
      </c>
      <c r="J56" s="25">
        <v>10</v>
      </c>
      <c r="K56" s="25">
        <v>6</v>
      </c>
    </row>
    <row r="57" spans="1:11" ht="16.5" thickBot="1">
      <c r="A57" s="57">
        <v>77</v>
      </c>
      <c r="B57" s="28" t="s">
        <v>110</v>
      </c>
      <c r="C57" s="70">
        <v>1993</v>
      </c>
      <c r="D57" s="70" t="s">
        <v>111</v>
      </c>
      <c r="E57" s="70"/>
      <c r="F57" s="70"/>
      <c r="G57" s="31">
        <v>3.5879629629629629E-2</v>
      </c>
      <c r="H57" s="29">
        <f t="shared" si="4"/>
        <v>17.187096774193549</v>
      </c>
      <c r="I57" s="30">
        <f t="shared" si="5"/>
        <v>4.7453703703703685E-3</v>
      </c>
      <c r="J57" s="25">
        <v>11</v>
      </c>
      <c r="K57" s="25">
        <v>5</v>
      </c>
    </row>
    <row r="58" spans="1:11" ht="32.25" thickBot="1">
      <c r="A58" s="57">
        <v>68</v>
      </c>
      <c r="B58" s="28" t="s">
        <v>103</v>
      </c>
      <c r="C58" s="70">
        <v>1994</v>
      </c>
      <c r="D58" s="70" t="s">
        <v>248</v>
      </c>
      <c r="E58" s="70" t="s">
        <v>189</v>
      </c>
      <c r="F58" s="70" t="s">
        <v>192</v>
      </c>
      <c r="G58" s="31">
        <v>3.622685185185185E-2</v>
      </c>
      <c r="H58" s="29">
        <f t="shared" si="4"/>
        <v>17.022364217252395</v>
      </c>
      <c r="I58" s="30">
        <f t="shared" si="5"/>
        <v>5.0925925925925895E-3</v>
      </c>
      <c r="J58" s="25">
        <v>12</v>
      </c>
      <c r="K58" s="25">
        <v>4</v>
      </c>
    </row>
    <row r="59" spans="1:11" ht="16.5" thickBot="1">
      <c r="A59" s="57">
        <v>58</v>
      </c>
      <c r="B59" s="28" t="s">
        <v>95</v>
      </c>
      <c r="C59" s="70">
        <v>1993</v>
      </c>
      <c r="D59" s="70" t="s">
        <v>175</v>
      </c>
      <c r="E59" s="70"/>
      <c r="F59" s="70"/>
      <c r="G59" s="31">
        <v>3.6400462962962961E-2</v>
      </c>
      <c r="H59" s="29">
        <f t="shared" si="4"/>
        <v>16.941176470588236</v>
      </c>
      <c r="I59" s="30">
        <f t="shared" si="5"/>
        <v>5.2662037037037E-3</v>
      </c>
      <c r="J59" s="25">
        <v>13</v>
      </c>
      <c r="K59" s="25">
        <v>3</v>
      </c>
    </row>
    <row r="60" spans="1:11" ht="16.5" thickBot="1">
      <c r="A60" s="57">
        <v>78</v>
      </c>
      <c r="B60" s="28" t="s">
        <v>112</v>
      </c>
      <c r="C60" s="70">
        <v>1993</v>
      </c>
      <c r="D60" s="70" t="s">
        <v>198</v>
      </c>
      <c r="E60" s="70"/>
      <c r="F60" s="70"/>
      <c r="G60" s="31">
        <v>3.6493055555555549E-2</v>
      </c>
      <c r="H60" s="29">
        <f t="shared" si="4"/>
        <v>16.898192197906756</v>
      </c>
      <c r="I60" s="30">
        <f t="shared" si="5"/>
        <v>5.3587962962962886E-3</v>
      </c>
      <c r="J60" s="25">
        <v>14</v>
      </c>
      <c r="K60" s="25">
        <v>2</v>
      </c>
    </row>
    <row r="61" spans="1:11" ht="23.25" thickBot="1">
      <c r="A61" s="57">
        <v>56</v>
      </c>
      <c r="B61" s="28" t="s">
        <v>94</v>
      </c>
      <c r="C61" s="70">
        <v>1995</v>
      </c>
      <c r="D61" s="70" t="s">
        <v>188</v>
      </c>
      <c r="E61" s="70"/>
      <c r="F61" s="70"/>
      <c r="G61" s="31">
        <v>3.6562499999999998E-2</v>
      </c>
      <c r="H61" s="29">
        <f t="shared" si="4"/>
        <v>16.866096866096864</v>
      </c>
      <c r="I61" s="30">
        <f t="shared" si="5"/>
        <v>5.428240740740737E-3</v>
      </c>
      <c r="J61" s="25">
        <v>15</v>
      </c>
      <c r="K61" s="25">
        <v>1</v>
      </c>
    </row>
    <row r="62" spans="1:11" ht="23.25" thickBot="1">
      <c r="A62" s="57">
        <v>83</v>
      </c>
      <c r="B62" s="28" t="s">
        <v>116</v>
      </c>
      <c r="C62" s="70">
        <v>1995</v>
      </c>
      <c r="D62" s="70" t="s">
        <v>249</v>
      </c>
      <c r="E62" s="70"/>
      <c r="F62" s="70"/>
      <c r="G62" s="31">
        <v>3.6689814814814821E-2</v>
      </c>
      <c r="H62" s="29">
        <f t="shared" si="4"/>
        <v>16.807570977917983</v>
      </c>
      <c r="I62" s="30">
        <f t="shared" si="5"/>
        <v>5.5555555555555601E-3</v>
      </c>
      <c r="J62" s="25">
        <v>16</v>
      </c>
      <c r="K62" s="25"/>
    </row>
    <row r="63" spans="1:11" ht="23.25" thickBot="1">
      <c r="A63" s="57">
        <v>50</v>
      </c>
      <c r="B63" s="28" t="s">
        <v>89</v>
      </c>
      <c r="C63" s="70">
        <v>1995</v>
      </c>
      <c r="D63" s="70" t="s">
        <v>185</v>
      </c>
      <c r="E63" s="70" t="s">
        <v>186</v>
      </c>
      <c r="F63" s="70" t="s">
        <v>69</v>
      </c>
      <c r="G63" s="31">
        <v>3.6736111111111108E-2</v>
      </c>
      <c r="H63" s="29">
        <f t="shared" si="4"/>
        <v>16.786389413988658</v>
      </c>
      <c r="I63" s="30">
        <f t="shared" si="5"/>
        <v>5.6018518518518474E-3</v>
      </c>
      <c r="J63" s="25">
        <v>17</v>
      </c>
      <c r="K63" s="25"/>
    </row>
    <row r="64" spans="1:11" ht="23.25" thickBot="1">
      <c r="A64" s="57">
        <v>52</v>
      </c>
      <c r="B64" s="28" t="s">
        <v>91</v>
      </c>
      <c r="C64" s="70">
        <v>1995</v>
      </c>
      <c r="D64" s="70" t="s">
        <v>184</v>
      </c>
      <c r="E64" s="70" t="s">
        <v>157</v>
      </c>
      <c r="F64" s="70" t="s">
        <v>69</v>
      </c>
      <c r="G64" s="31">
        <v>3.6805555555555557E-2</v>
      </c>
      <c r="H64" s="29">
        <f t="shared" si="4"/>
        <v>16.754716981132077</v>
      </c>
      <c r="I64" s="30">
        <f t="shared" si="5"/>
        <v>5.6712962962962958E-3</v>
      </c>
      <c r="J64" s="25">
        <v>18</v>
      </c>
      <c r="K64" s="25"/>
    </row>
    <row r="65" spans="1:11" ht="16.5" thickBot="1">
      <c r="A65" s="57">
        <v>60</v>
      </c>
      <c r="B65" s="28" t="s">
        <v>96</v>
      </c>
      <c r="C65" s="70">
        <v>1996</v>
      </c>
      <c r="D65" s="70" t="s">
        <v>97</v>
      </c>
      <c r="E65" s="70"/>
      <c r="F65" s="70"/>
      <c r="G65" s="31">
        <v>3.6886574074074079E-2</v>
      </c>
      <c r="H65" s="29">
        <f t="shared" si="4"/>
        <v>16.717916535927206</v>
      </c>
      <c r="I65" s="30">
        <f t="shared" si="5"/>
        <v>5.7523148148148177E-3</v>
      </c>
      <c r="J65" s="25">
        <v>19</v>
      </c>
      <c r="K65" s="25"/>
    </row>
    <row r="66" spans="1:11" ht="23.25" thickBot="1">
      <c r="A66" s="57">
        <v>49</v>
      </c>
      <c r="B66" s="28" t="s">
        <v>88</v>
      </c>
      <c r="C66" s="70">
        <v>1995</v>
      </c>
      <c r="D66" s="70" t="s">
        <v>250</v>
      </c>
      <c r="E66" s="70" t="s">
        <v>186</v>
      </c>
      <c r="F66" s="70" t="s">
        <v>69</v>
      </c>
      <c r="G66" s="31">
        <v>3.6921296296296292E-2</v>
      </c>
      <c r="H66" s="29">
        <f t="shared" si="4"/>
        <v>16.702194357366771</v>
      </c>
      <c r="I66" s="30">
        <f t="shared" si="5"/>
        <v>5.7870370370370315E-3</v>
      </c>
      <c r="J66" s="25">
        <v>20</v>
      </c>
      <c r="K66" s="25"/>
    </row>
    <row r="67" spans="1:11" ht="16.5" thickBot="1">
      <c r="A67" s="57">
        <v>79</v>
      </c>
      <c r="B67" s="28" t="s">
        <v>113</v>
      </c>
      <c r="C67" s="70">
        <v>1995</v>
      </c>
      <c r="D67" s="70" t="s">
        <v>41</v>
      </c>
      <c r="E67" s="70"/>
      <c r="F67" s="70"/>
      <c r="G67" s="31">
        <v>3.7604166666666668E-2</v>
      </c>
      <c r="H67" s="29">
        <f t="shared" si="4"/>
        <v>16.398891966759003</v>
      </c>
      <c r="I67" s="30">
        <f t="shared" si="5"/>
        <v>6.4699074074074069E-3</v>
      </c>
      <c r="J67" s="25">
        <v>21</v>
      </c>
      <c r="K67" s="25"/>
    </row>
    <row r="68" spans="1:11" ht="23.25" thickBot="1">
      <c r="A68" s="57">
        <v>75</v>
      </c>
      <c r="B68" s="28" t="s">
        <v>109</v>
      </c>
      <c r="C68" s="70">
        <v>1996</v>
      </c>
      <c r="D68" s="70" t="s">
        <v>135</v>
      </c>
      <c r="E68" s="70" t="s">
        <v>37</v>
      </c>
      <c r="F68" s="70"/>
      <c r="G68" s="31">
        <v>3.7662037037037036E-2</v>
      </c>
      <c r="H68" s="29">
        <f t="shared" si="4"/>
        <v>16.373693915181313</v>
      </c>
      <c r="I68" s="30">
        <f t="shared" si="5"/>
        <v>6.5277777777777747E-3</v>
      </c>
      <c r="J68" s="25">
        <v>22</v>
      </c>
      <c r="K68" s="25"/>
    </row>
    <row r="69" spans="1:11" ht="16.5" thickBot="1">
      <c r="A69" s="57">
        <v>61</v>
      </c>
      <c r="B69" s="28" t="s">
        <v>98</v>
      </c>
      <c r="C69" s="70">
        <v>1996</v>
      </c>
      <c r="D69" s="70" t="s">
        <v>46</v>
      </c>
      <c r="E69" s="70"/>
      <c r="F69" s="70"/>
      <c r="G69" s="31">
        <v>3.7962962962962962E-2</v>
      </c>
      <c r="H69" s="29">
        <f t="shared" si="4"/>
        <v>16.243902439024392</v>
      </c>
      <c r="I69" s="30">
        <f t="shared" si="5"/>
        <v>6.8287037037037014E-3</v>
      </c>
      <c r="J69" s="25">
        <v>23</v>
      </c>
      <c r="K69" s="25"/>
    </row>
    <row r="70" spans="1:11" ht="23.25" thickBot="1">
      <c r="A70" s="57">
        <v>69</v>
      </c>
      <c r="B70" s="28" t="s">
        <v>104</v>
      </c>
      <c r="C70" s="70">
        <v>1993</v>
      </c>
      <c r="D70" s="70" t="s">
        <v>166</v>
      </c>
      <c r="E70" s="70" t="s">
        <v>193</v>
      </c>
      <c r="F70" s="70"/>
      <c r="G70" s="31">
        <v>3.8622685185185184E-2</v>
      </c>
      <c r="H70" s="29">
        <f t="shared" si="4"/>
        <v>15.966436919388673</v>
      </c>
      <c r="I70" s="30">
        <f t="shared" si="5"/>
        <v>7.4884259259259227E-3</v>
      </c>
      <c r="J70" s="25">
        <v>24</v>
      </c>
      <c r="K70" s="25"/>
    </row>
    <row r="71" spans="1:11" ht="32.25" thickBot="1">
      <c r="A71" s="57">
        <v>74</v>
      </c>
      <c r="B71" s="28" t="s">
        <v>108</v>
      </c>
      <c r="C71" s="70">
        <v>1996</v>
      </c>
      <c r="D71" s="70" t="s">
        <v>166</v>
      </c>
      <c r="E71" s="70" t="s">
        <v>195</v>
      </c>
      <c r="F71" s="70"/>
      <c r="G71" s="31">
        <v>3.923611111111111E-2</v>
      </c>
      <c r="H71" s="29">
        <f t="shared" si="4"/>
        <v>15.716814159292037</v>
      </c>
      <c r="I71" s="30">
        <f t="shared" si="5"/>
        <v>8.1018518518518497E-3</v>
      </c>
      <c r="J71" s="25">
        <v>25</v>
      </c>
      <c r="K71" s="25"/>
    </row>
    <row r="72" spans="1:11" ht="23.25" thickBot="1">
      <c r="A72" s="57">
        <v>47</v>
      </c>
      <c r="B72" s="28" t="s">
        <v>183</v>
      </c>
      <c r="C72" s="70">
        <v>1993</v>
      </c>
      <c r="D72" s="70" t="s">
        <v>181</v>
      </c>
      <c r="E72" s="70" t="s">
        <v>137</v>
      </c>
      <c r="F72" s="70" t="s">
        <v>138</v>
      </c>
      <c r="G72" s="31">
        <v>3.9756944444444449E-2</v>
      </c>
      <c r="H72" s="29">
        <f t="shared" si="4"/>
        <v>15.510917030567688</v>
      </c>
      <c r="I72" s="30">
        <f t="shared" si="5"/>
        <v>8.6226851851851881E-3</v>
      </c>
      <c r="J72" s="25">
        <v>26</v>
      </c>
      <c r="K72" s="25"/>
    </row>
    <row r="73" spans="1:11" ht="16.5" thickBot="1">
      <c r="A73" s="57">
        <v>73</v>
      </c>
      <c r="B73" s="28" t="s">
        <v>107</v>
      </c>
      <c r="C73" s="70">
        <v>1995</v>
      </c>
      <c r="D73" s="70" t="s">
        <v>166</v>
      </c>
      <c r="E73" s="70" t="s">
        <v>237</v>
      </c>
      <c r="F73" s="70"/>
      <c r="G73" s="31">
        <v>4.0162037037037038E-2</v>
      </c>
      <c r="H73" s="29">
        <f t="shared" si="4"/>
        <v>15.354466858789628</v>
      </c>
      <c r="I73" s="30">
        <f t="shared" si="5"/>
        <v>9.0277777777777769E-3</v>
      </c>
      <c r="J73" s="25">
        <v>27</v>
      </c>
      <c r="K73" s="25"/>
    </row>
    <row r="74" spans="1:11" ht="16.5" thickBot="1">
      <c r="A74" s="57">
        <v>63</v>
      </c>
      <c r="B74" s="28" t="s">
        <v>99</v>
      </c>
      <c r="C74" s="70">
        <v>1996</v>
      </c>
      <c r="D74" s="70" t="s">
        <v>46</v>
      </c>
      <c r="E74" s="70"/>
      <c r="F74" s="70"/>
      <c r="G74" s="31">
        <v>4.0787037037037038E-2</v>
      </c>
      <c r="H74" s="29">
        <f t="shared" si="4"/>
        <v>15.119182746878547</v>
      </c>
      <c r="I74" s="30">
        <f t="shared" si="5"/>
        <v>9.6527777777777775E-3</v>
      </c>
      <c r="J74" s="25">
        <v>28</v>
      </c>
      <c r="K74" s="25"/>
    </row>
    <row r="75" spans="1:11" ht="16.5" thickBot="1">
      <c r="A75" s="57">
        <v>64</v>
      </c>
      <c r="B75" s="28" t="s">
        <v>100</v>
      </c>
      <c r="C75" s="70">
        <v>1995</v>
      </c>
      <c r="D75" s="70" t="s">
        <v>46</v>
      </c>
      <c r="E75" s="70"/>
      <c r="F75" s="70"/>
      <c r="G75" s="31">
        <v>4.4363425925925924E-2</v>
      </c>
      <c r="H75" s="29">
        <f t="shared" si="4"/>
        <v>13.900339159926949</v>
      </c>
      <c r="I75" s="30">
        <f t="shared" si="5"/>
        <v>1.3229166666666663E-2</v>
      </c>
      <c r="J75" s="25">
        <v>29</v>
      </c>
      <c r="K75" s="25"/>
    </row>
    <row r="76" spans="1:11">
      <c r="C76"/>
      <c r="D76"/>
      <c r="E76"/>
      <c r="F76"/>
    </row>
    <row r="77" spans="1:11" ht="15.75">
      <c r="B77" s="48" t="s">
        <v>224</v>
      </c>
      <c r="C77"/>
      <c r="D77"/>
      <c r="E77"/>
      <c r="F77"/>
    </row>
    <row r="79" spans="1:11">
      <c r="B79" t="s">
        <v>232</v>
      </c>
      <c r="C79"/>
      <c r="D79"/>
      <c r="E79"/>
      <c r="F79"/>
      <c r="H79" t="s">
        <v>208</v>
      </c>
    </row>
    <row r="80" spans="1:11">
      <c r="B80" t="s">
        <v>233</v>
      </c>
      <c r="C80"/>
      <c r="D80"/>
      <c r="E80"/>
      <c r="F80"/>
      <c r="H80" t="s">
        <v>210</v>
      </c>
    </row>
    <row r="81" spans="1:11">
      <c r="C81"/>
      <c r="D81"/>
      <c r="E81"/>
      <c r="F81"/>
      <c r="K81" t="s">
        <v>261</v>
      </c>
    </row>
    <row r="82" spans="1:11">
      <c r="B82" t="s">
        <v>234</v>
      </c>
    </row>
    <row r="83" spans="1:11">
      <c r="B83" s="2" t="s">
        <v>126</v>
      </c>
      <c r="C83"/>
      <c r="D83"/>
      <c r="E83"/>
      <c r="F83" t="s">
        <v>230</v>
      </c>
    </row>
    <row r="84" spans="1:11" ht="16.5" thickBot="1">
      <c r="B84" s="102" t="s">
        <v>14</v>
      </c>
      <c r="C84" s="102" t="s">
        <v>262</v>
      </c>
      <c r="D84" s="102"/>
      <c r="E84" s="102"/>
      <c r="F84"/>
      <c r="G84" s="13" t="s">
        <v>5</v>
      </c>
      <c r="H84">
        <v>11.1</v>
      </c>
      <c r="I84" s="3" t="s">
        <v>6</v>
      </c>
    </row>
    <row r="85" spans="1:11" ht="30.75" thickBot="1">
      <c r="A85" s="9" t="s">
        <v>0</v>
      </c>
      <c r="B85" s="24" t="s">
        <v>1</v>
      </c>
      <c r="C85" s="89" t="s">
        <v>20</v>
      </c>
      <c r="D85" s="89" t="s">
        <v>3</v>
      </c>
      <c r="E85" s="89" t="s">
        <v>133</v>
      </c>
      <c r="F85" s="103" t="s">
        <v>134</v>
      </c>
      <c r="G85" s="76" t="s">
        <v>4</v>
      </c>
      <c r="H85" s="11" t="s">
        <v>7</v>
      </c>
      <c r="I85" s="10" t="s">
        <v>8</v>
      </c>
      <c r="J85" s="10" t="s">
        <v>219</v>
      </c>
      <c r="K85" s="10" t="s">
        <v>229</v>
      </c>
    </row>
    <row r="86" spans="1:11" ht="16.5" thickBot="1">
      <c r="A86" s="57">
        <v>18</v>
      </c>
      <c r="B86" s="28" t="s">
        <v>42</v>
      </c>
      <c r="C86" s="70">
        <v>1993</v>
      </c>
      <c r="D86" s="70" t="s">
        <v>41</v>
      </c>
      <c r="E86" s="70"/>
      <c r="F86" s="70"/>
      <c r="G86" s="31">
        <v>2.9571759259259259E-2</v>
      </c>
      <c r="H86" s="29">
        <f>H$84/(HOUR(G86)+(MINUTE(G86)/60)+(SECOND(G86)/3600))</f>
        <v>15.639921722113504</v>
      </c>
      <c r="I86" s="30">
        <f>G86-G$86</f>
        <v>0</v>
      </c>
      <c r="J86" s="25">
        <v>1</v>
      </c>
      <c r="K86" s="25">
        <v>25</v>
      </c>
    </row>
    <row r="87" spans="1:11" ht="23.25" thickBot="1">
      <c r="A87" s="57">
        <v>12</v>
      </c>
      <c r="B87" s="69" t="s">
        <v>48</v>
      </c>
      <c r="C87" s="70">
        <v>1995</v>
      </c>
      <c r="D87" s="70" t="s">
        <v>251</v>
      </c>
      <c r="E87" s="70" t="s">
        <v>172</v>
      </c>
      <c r="F87" s="70" t="s">
        <v>173</v>
      </c>
      <c r="G87" s="31">
        <v>3.0208333333333334E-2</v>
      </c>
      <c r="H87" s="29">
        <f t="shared" ref="H87:H94" si="6">H$84/(HOUR(G87)+(MINUTE(G87)/60)+(SECOND(G87)/3600))</f>
        <v>15.310344827586206</v>
      </c>
      <c r="I87" s="30">
        <f t="shared" ref="I87:I94" si="7">G87-G$86</f>
        <v>6.3657407407407413E-4</v>
      </c>
      <c r="J87" s="25">
        <v>2</v>
      </c>
      <c r="K87" s="25">
        <v>20</v>
      </c>
    </row>
    <row r="88" spans="1:11" ht="32.25" thickBot="1">
      <c r="A88" s="57">
        <v>13</v>
      </c>
      <c r="B88" s="28" t="s">
        <v>47</v>
      </c>
      <c r="C88" s="70">
        <v>1995</v>
      </c>
      <c r="D88" s="70" t="s">
        <v>246</v>
      </c>
      <c r="E88" s="70" t="s">
        <v>172</v>
      </c>
      <c r="F88" s="70" t="s">
        <v>173</v>
      </c>
      <c r="G88" s="31">
        <v>3.096064814814815E-2</v>
      </c>
      <c r="H88" s="29">
        <f t="shared" si="6"/>
        <v>14.938317757009347</v>
      </c>
      <c r="I88" s="30">
        <f t="shared" si="7"/>
        <v>1.3888888888888909E-3</v>
      </c>
      <c r="J88" s="25">
        <v>3</v>
      </c>
      <c r="K88" s="25">
        <v>16</v>
      </c>
    </row>
    <row r="89" spans="1:11" ht="30.75" thickBot="1">
      <c r="A89" s="57">
        <v>19</v>
      </c>
      <c r="B89" s="68" t="s">
        <v>40</v>
      </c>
      <c r="C89" s="70">
        <v>1993</v>
      </c>
      <c r="D89" s="70" t="s">
        <v>41</v>
      </c>
      <c r="E89" s="70"/>
      <c r="F89" s="70"/>
      <c r="G89" s="31">
        <v>3.1770833333333331E-2</v>
      </c>
      <c r="H89" s="29">
        <f t="shared" si="6"/>
        <v>14.557377049180328</v>
      </c>
      <c r="I89" s="30">
        <f t="shared" si="7"/>
        <v>2.199074074074072E-3</v>
      </c>
      <c r="J89" s="25">
        <v>4</v>
      </c>
      <c r="K89" s="25">
        <v>14</v>
      </c>
    </row>
    <row r="90" spans="1:11" ht="16.5" thickBot="1">
      <c r="A90" s="57">
        <v>8</v>
      </c>
      <c r="B90" s="69" t="s">
        <v>53</v>
      </c>
      <c r="C90" s="70">
        <v>1995</v>
      </c>
      <c r="D90" s="70" t="s">
        <v>135</v>
      </c>
      <c r="E90" s="70" t="s">
        <v>52</v>
      </c>
      <c r="F90" s="70"/>
      <c r="G90" s="31">
        <v>3.2037037037037037E-2</v>
      </c>
      <c r="H90" s="29">
        <f t="shared" si="6"/>
        <v>14.436416184971096</v>
      </c>
      <c r="I90" s="30">
        <f t="shared" si="7"/>
        <v>2.465277777777778E-3</v>
      </c>
      <c r="J90" s="25">
        <v>5</v>
      </c>
      <c r="K90" s="25">
        <v>12</v>
      </c>
    </row>
    <row r="91" spans="1:11" ht="23.25" thickBot="1">
      <c r="A91" s="57">
        <v>17</v>
      </c>
      <c r="B91" s="28" t="s">
        <v>43</v>
      </c>
      <c r="C91" s="70">
        <v>1996</v>
      </c>
      <c r="D91" s="70" t="s">
        <v>249</v>
      </c>
      <c r="E91" s="70"/>
      <c r="F91" s="70"/>
      <c r="G91" s="31">
        <v>3.3067129629629634E-2</v>
      </c>
      <c r="H91" s="29">
        <f t="shared" si="6"/>
        <v>13.986699334966747</v>
      </c>
      <c r="I91" s="30">
        <f t="shared" si="7"/>
        <v>3.4953703703703744E-3</v>
      </c>
      <c r="J91" s="25">
        <v>6</v>
      </c>
      <c r="K91" s="25">
        <v>10</v>
      </c>
    </row>
    <row r="92" spans="1:11" ht="23.25" thickBot="1">
      <c r="A92" s="57">
        <v>15</v>
      </c>
      <c r="B92" s="28" t="s">
        <v>45</v>
      </c>
      <c r="C92" s="70">
        <v>1996</v>
      </c>
      <c r="D92" s="70" t="s">
        <v>252</v>
      </c>
      <c r="E92" s="70"/>
      <c r="F92" s="70"/>
      <c r="G92" s="31">
        <v>3.4236111111111113E-2</v>
      </c>
      <c r="H92" s="29">
        <f t="shared" si="6"/>
        <v>13.509127789046653</v>
      </c>
      <c r="I92" s="30">
        <f t="shared" si="7"/>
        <v>4.6643518518518536E-3</v>
      </c>
      <c r="J92" s="25">
        <v>7</v>
      </c>
      <c r="K92" s="25">
        <v>9</v>
      </c>
    </row>
    <row r="93" spans="1:11" ht="16.5" thickBot="1">
      <c r="A93" s="57">
        <v>9</v>
      </c>
      <c r="B93" s="69" t="s">
        <v>51</v>
      </c>
      <c r="C93" s="70">
        <v>1995</v>
      </c>
      <c r="D93" s="70" t="s">
        <v>135</v>
      </c>
      <c r="E93" s="70" t="s">
        <v>52</v>
      </c>
      <c r="F93" s="70"/>
      <c r="G93" s="31">
        <v>3.6122685185185181E-2</v>
      </c>
      <c r="H93" s="29">
        <f t="shared" si="6"/>
        <v>12.803588593399549</v>
      </c>
      <c r="I93" s="30">
        <f t="shared" si="7"/>
        <v>6.5509259259259218E-3</v>
      </c>
      <c r="J93" s="25">
        <v>8</v>
      </c>
      <c r="K93" s="25">
        <v>8</v>
      </c>
    </row>
    <row r="94" spans="1:11" ht="16.5" thickBot="1">
      <c r="A94" s="57">
        <v>11</v>
      </c>
      <c r="B94" s="68" t="s">
        <v>49</v>
      </c>
      <c r="C94" s="70">
        <v>1994</v>
      </c>
      <c r="D94" s="70" t="s">
        <v>50</v>
      </c>
      <c r="E94" s="70"/>
      <c r="F94" s="70"/>
      <c r="G94" s="31">
        <v>3.7222222222222219E-2</v>
      </c>
      <c r="H94" s="29">
        <f t="shared" si="6"/>
        <v>12.425373134328359</v>
      </c>
      <c r="I94" s="30">
        <f t="shared" si="7"/>
        <v>7.6504629629629596E-3</v>
      </c>
      <c r="J94" s="25">
        <v>9</v>
      </c>
      <c r="K94" s="25">
        <v>7</v>
      </c>
    </row>
    <row r="95" spans="1:11" ht="15.75">
      <c r="A95" s="61"/>
      <c r="B95" s="78"/>
      <c r="C95" s="79"/>
      <c r="D95" s="79"/>
      <c r="E95" s="79"/>
      <c r="F95" s="79"/>
      <c r="G95" s="80"/>
      <c r="H95" s="81"/>
      <c r="I95" s="82"/>
      <c r="J95" s="61"/>
      <c r="K95" s="61"/>
    </row>
    <row r="96" spans="1:11" ht="16.5" thickBot="1">
      <c r="B96" s="102" t="s">
        <v>12</v>
      </c>
      <c r="C96" s="102" t="s">
        <v>205</v>
      </c>
      <c r="D96" s="102"/>
      <c r="E96" s="102"/>
      <c r="F96"/>
      <c r="G96" s="13" t="s">
        <v>5</v>
      </c>
      <c r="H96" s="2">
        <v>11.1</v>
      </c>
      <c r="I96" s="14" t="s">
        <v>6</v>
      </c>
    </row>
    <row r="97" spans="1:10" ht="30.75" thickBot="1">
      <c r="A97" s="9" t="s">
        <v>0</v>
      </c>
      <c r="B97" s="24" t="s">
        <v>1</v>
      </c>
      <c r="C97" s="89" t="s">
        <v>20</v>
      </c>
      <c r="D97" s="104" t="s">
        <v>3</v>
      </c>
      <c r="E97" s="105" t="s">
        <v>133</v>
      </c>
      <c r="F97" s="103" t="s">
        <v>134</v>
      </c>
      <c r="G97" s="76" t="s">
        <v>4</v>
      </c>
      <c r="H97" s="11" t="s">
        <v>7</v>
      </c>
      <c r="I97" s="10" t="s">
        <v>8</v>
      </c>
      <c r="J97" s="10" t="s">
        <v>219</v>
      </c>
    </row>
    <row r="98" spans="1:10" ht="23.25" thickBot="1">
      <c r="A98" s="57">
        <v>37</v>
      </c>
      <c r="B98" s="68" t="s">
        <v>156</v>
      </c>
      <c r="C98" s="70">
        <v>1996</v>
      </c>
      <c r="D98" s="70" t="s">
        <v>253</v>
      </c>
      <c r="E98" s="70" t="s">
        <v>157</v>
      </c>
      <c r="F98" s="70" t="s">
        <v>69</v>
      </c>
      <c r="G98" s="31">
        <v>2.5405092592592594E-2</v>
      </c>
      <c r="H98" s="29">
        <f>H$96/(HOUR(G98)+(MINUTE(G98)/60)+(SECOND(G98)/3600))</f>
        <v>18.205011389521641</v>
      </c>
      <c r="I98" s="30">
        <f>G98-G$98</f>
        <v>0</v>
      </c>
      <c r="J98" s="25">
        <v>1</v>
      </c>
    </row>
    <row r="99" spans="1:10" ht="16.5" thickBot="1">
      <c r="A99" s="57">
        <v>21</v>
      </c>
      <c r="B99" s="68" t="s">
        <v>63</v>
      </c>
      <c r="C99" s="70">
        <v>1995</v>
      </c>
      <c r="D99" s="70" t="s">
        <v>50</v>
      </c>
      <c r="E99" s="70"/>
      <c r="F99" s="70"/>
      <c r="G99" s="31">
        <v>2.5983796296296297E-2</v>
      </c>
      <c r="H99" s="29">
        <f t="shared" ref="H99:H139" si="8">H$96/(HOUR(G99)+(MINUTE(G99)/60)+(SECOND(G99)/3600))</f>
        <v>17.799554565701559</v>
      </c>
      <c r="I99" s="30">
        <f t="shared" ref="I99:I139" si="9">G99-G$98</f>
        <v>5.787037037037028E-4</v>
      </c>
      <c r="J99" s="25">
        <v>2</v>
      </c>
    </row>
    <row r="100" spans="1:10" ht="23.25" thickBot="1">
      <c r="A100" s="57">
        <v>35</v>
      </c>
      <c r="B100" s="68" t="s">
        <v>153</v>
      </c>
      <c r="C100" s="70">
        <v>1996</v>
      </c>
      <c r="D100" s="70" t="s">
        <v>154</v>
      </c>
      <c r="E100" s="70" t="s">
        <v>137</v>
      </c>
      <c r="F100" s="70" t="s">
        <v>138</v>
      </c>
      <c r="G100" s="31">
        <v>2.7141203703703706E-2</v>
      </c>
      <c r="H100" s="29">
        <f t="shared" si="8"/>
        <v>17.04051172707889</v>
      </c>
      <c r="I100" s="30">
        <f t="shared" si="9"/>
        <v>1.7361111111111119E-3</v>
      </c>
      <c r="J100" s="25">
        <v>3</v>
      </c>
    </row>
    <row r="101" spans="1:10" ht="23.25" thickBot="1">
      <c r="A101" s="57">
        <v>29</v>
      </c>
      <c r="B101" s="68" t="s">
        <v>144</v>
      </c>
      <c r="C101" s="70">
        <v>1995</v>
      </c>
      <c r="D101" s="70" t="s">
        <v>136</v>
      </c>
      <c r="E101" s="70" t="s">
        <v>137</v>
      </c>
      <c r="F101" s="70" t="s">
        <v>138</v>
      </c>
      <c r="G101" s="31">
        <v>2.7534722222222221E-2</v>
      </c>
      <c r="H101" s="29">
        <f t="shared" si="8"/>
        <v>16.796973518284993</v>
      </c>
      <c r="I101" s="30">
        <f t="shared" si="9"/>
        <v>2.1296296296296272E-3</v>
      </c>
      <c r="J101" s="25">
        <v>4</v>
      </c>
    </row>
    <row r="102" spans="1:10" ht="23.25" thickBot="1">
      <c r="A102" s="57">
        <v>34</v>
      </c>
      <c r="B102" s="68" t="s">
        <v>150</v>
      </c>
      <c r="C102" s="70">
        <v>1997</v>
      </c>
      <c r="D102" s="70" t="s">
        <v>151</v>
      </c>
      <c r="E102" s="70" t="s">
        <v>152</v>
      </c>
      <c r="F102" s="70" t="s">
        <v>69</v>
      </c>
      <c r="G102" s="31">
        <v>2.8472222222222222E-2</v>
      </c>
      <c r="H102" s="29">
        <f t="shared" si="8"/>
        <v>16.243902439024389</v>
      </c>
      <c r="I102" s="30">
        <f t="shared" si="9"/>
        <v>3.067129629629628E-3</v>
      </c>
      <c r="J102" s="25">
        <v>5</v>
      </c>
    </row>
    <row r="103" spans="1:10" ht="16.5" thickBot="1">
      <c r="A103" s="57">
        <v>20</v>
      </c>
      <c r="B103" s="68" t="s">
        <v>62</v>
      </c>
      <c r="C103" s="70">
        <v>1995</v>
      </c>
      <c r="D103" s="70" t="s">
        <v>50</v>
      </c>
      <c r="E103" s="70"/>
      <c r="F103" s="70"/>
      <c r="G103" s="31">
        <v>2.8506944444444442E-2</v>
      </c>
      <c r="H103" s="29">
        <f t="shared" si="8"/>
        <v>16.224116930572471</v>
      </c>
      <c r="I103" s="30">
        <f t="shared" si="9"/>
        <v>3.1018518518518487E-3</v>
      </c>
      <c r="J103" s="25">
        <v>6</v>
      </c>
    </row>
    <row r="104" spans="1:10" ht="23.25" thickBot="1">
      <c r="A104" s="57">
        <v>32</v>
      </c>
      <c r="B104" s="68" t="s">
        <v>147</v>
      </c>
      <c r="C104" s="70">
        <v>1995</v>
      </c>
      <c r="D104" s="70" t="s">
        <v>148</v>
      </c>
      <c r="E104" s="70" t="s">
        <v>137</v>
      </c>
      <c r="F104" s="70" t="s">
        <v>138</v>
      </c>
      <c r="G104" s="31">
        <v>2.8946759259259255E-2</v>
      </c>
      <c r="H104" s="29">
        <f t="shared" si="8"/>
        <v>15.977608956417432</v>
      </c>
      <c r="I104" s="30">
        <f t="shared" si="9"/>
        <v>3.5416666666666617E-3</v>
      </c>
      <c r="J104" s="25">
        <v>7</v>
      </c>
    </row>
    <row r="105" spans="1:10" ht="23.25" thickBot="1">
      <c r="A105" s="57">
        <v>10</v>
      </c>
      <c r="B105" s="68" t="s">
        <v>56</v>
      </c>
      <c r="C105" s="70">
        <v>1997</v>
      </c>
      <c r="D105" s="70" t="s">
        <v>135</v>
      </c>
      <c r="E105" s="70" t="s">
        <v>37</v>
      </c>
      <c r="F105" s="70"/>
      <c r="G105" s="31">
        <v>2.9131944444444446E-2</v>
      </c>
      <c r="H105" s="29">
        <f t="shared" si="8"/>
        <v>15.876042908224075</v>
      </c>
      <c r="I105" s="30">
        <f t="shared" si="9"/>
        <v>3.7268518518518527E-3</v>
      </c>
      <c r="J105" s="25">
        <v>8</v>
      </c>
    </row>
    <row r="106" spans="1:10" ht="16.5" thickBot="1">
      <c r="A106" s="57">
        <v>19</v>
      </c>
      <c r="B106" s="68" t="s">
        <v>61</v>
      </c>
      <c r="C106" s="70">
        <v>1996</v>
      </c>
      <c r="D106" s="70" t="s">
        <v>50</v>
      </c>
      <c r="E106" s="70"/>
      <c r="F106" s="70"/>
      <c r="G106" s="31">
        <v>3.0011574074074076E-2</v>
      </c>
      <c r="H106" s="29">
        <f t="shared" si="8"/>
        <v>15.410721172387195</v>
      </c>
      <c r="I106" s="30">
        <f t="shared" si="9"/>
        <v>4.6064814814814822E-3</v>
      </c>
      <c r="J106" s="25">
        <v>9</v>
      </c>
    </row>
    <row r="107" spans="1:10" ht="23.25" thickBot="1">
      <c r="A107" s="57">
        <v>9</v>
      </c>
      <c r="B107" s="68" t="s">
        <v>55</v>
      </c>
      <c r="C107" s="70">
        <v>1997</v>
      </c>
      <c r="D107" s="70" t="s">
        <v>135</v>
      </c>
      <c r="E107" s="70" t="s">
        <v>37</v>
      </c>
      <c r="F107" s="70"/>
      <c r="G107" s="31">
        <v>3.0150462962962962E-2</v>
      </c>
      <c r="H107" s="29">
        <f t="shared" si="8"/>
        <v>15.339731285988483</v>
      </c>
      <c r="I107" s="30">
        <f t="shared" si="9"/>
        <v>4.7453703703703685E-3</v>
      </c>
      <c r="J107" s="25">
        <v>10</v>
      </c>
    </row>
    <row r="108" spans="1:10" ht="23.25" thickBot="1">
      <c r="A108" s="57">
        <v>27</v>
      </c>
      <c r="B108" s="68" t="s">
        <v>270</v>
      </c>
      <c r="C108" s="70">
        <v>1997</v>
      </c>
      <c r="D108" s="70" t="s">
        <v>136</v>
      </c>
      <c r="E108" s="70" t="s">
        <v>137</v>
      </c>
      <c r="F108" s="70" t="s">
        <v>138</v>
      </c>
      <c r="G108" s="31">
        <v>3.0532407407407411E-2</v>
      </c>
      <c r="H108" s="29">
        <f t="shared" si="8"/>
        <v>15.14783927217589</v>
      </c>
      <c r="I108" s="30">
        <f t="shared" si="9"/>
        <v>5.1273148148148172E-3</v>
      </c>
      <c r="J108" s="25">
        <v>11</v>
      </c>
    </row>
    <row r="109" spans="1:10" ht="23.25" thickBot="1">
      <c r="A109" s="57">
        <v>42</v>
      </c>
      <c r="B109" s="68" t="s">
        <v>162</v>
      </c>
      <c r="C109" s="70">
        <v>1999</v>
      </c>
      <c r="D109" s="70" t="s">
        <v>151</v>
      </c>
      <c r="E109" s="70" t="s">
        <v>157</v>
      </c>
      <c r="F109" s="70" t="s">
        <v>69</v>
      </c>
      <c r="G109" s="31">
        <v>3.096064814814815E-2</v>
      </c>
      <c r="H109" s="29">
        <f t="shared" si="8"/>
        <v>14.938317757009347</v>
      </c>
      <c r="I109" s="30">
        <f t="shared" si="9"/>
        <v>5.5555555555555566E-3</v>
      </c>
      <c r="J109" s="25">
        <v>12</v>
      </c>
    </row>
    <row r="110" spans="1:10" ht="16.5" thickBot="1">
      <c r="A110" s="57">
        <v>8</v>
      </c>
      <c r="B110" s="68" t="s">
        <v>54</v>
      </c>
      <c r="C110" s="70">
        <v>1997</v>
      </c>
      <c r="D110" s="70" t="s">
        <v>135</v>
      </c>
      <c r="E110" s="70" t="s">
        <v>52</v>
      </c>
      <c r="F110" s="70"/>
      <c r="G110" s="31">
        <v>3.142361111111111E-2</v>
      </c>
      <c r="H110" s="29">
        <f t="shared" si="8"/>
        <v>14.718232044198896</v>
      </c>
      <c r="I110" s="30">
        <f t="shared" si="9"/>
        <v>6.0185185185185168E-3</v>
      </c>
      <c r="J110" s="25">
        <v>13</v>
      </c>
    </row>
    <row r="111" spans="1:10" ht="22.5">
      <c r="A111" s="83">
        <v>11</v>
      </c>
      <c r="B111" s="84" t="s">
        <v>57</v>
      </c>
      <c r="C111" s="85">
        <v>1998</v>
      </c>
      <c r="D111" s="85" t="s">
        <v>135</v>
      </c>
      <c r="E111" s="85" t="s">
        <v>37</v>
      </c>
      <c r="F111" s="85"/>
      <c r="G111" s="41">
        <v>3.1435185185185184E-2</v>
      </c>
      <c r="H111" s="42">
        <f t="shared" si="8"/>
        <v>14.71281296023564</v>
      </c>
      <c r="I111" s="65">
        <f t="shared" si="9"/>
        <v>6.0300925925925904E-3</v>
      </c>
      <c r="J111" s="60">
        <v>14</v>
      </c>
    </row>
    <row r="112" spans="1:10" ht="22.5">
      <c r="A112" s="38">
        <v>36</v>
      </c>
      <c r="B112" s="68" t="s">
        <v>155</v>
      </c>
      <c r="C112" s="70">
        <v>1996</v>
      </c>
      <c r="D112" s="70" t="s">
        <v>253</v>
      </c>
      <c r="E112" s="70" t="s">
        <v>152</v>
      </c>
      <c r="F112" s="70" t="s">
        <v>69</v>
      </c>
      <c r="G112" s="31">
        <v>3.172453703703703E-2</v>
      </c>
      <c r="H112" s="39">
        <f t="shared" si="8"/>
        <v>14.578620941262313</v>
      </c>
      <c r="I112" s="35">
        <f t="shared" si="9"/>
        <v>6.3194444444444366E-3</v>
      </c>
      <c r="J112" s="38">
        <v>15</v>
      </c>
    </row>
    <row r="113" spans="1:11" ht="15.75">
      <c r="A113" s="61"/>
      <c r="B113" s="78"/>
      <c r="C113" s="79"/>
      <c r="D113" s="79"/>
      <c r="E113" s="79"/>
      <c r="F113" s="79"/>
      <c r="G113" s="80"/>
      <c r="H113" s="81"/>
      <c r="I113" s="82"/>
      <c r="J113" s="61"/>
    </row>
    <row r="114" spans="1:11" ht="15.75">
      <c r="A114" s="61"/>
      <c r="B114" s="78"/>
      <c r="C114" s="79"/>
      <c r="D114" s="79"/>
      <c r="E114" s="79"/>
      <c r="F114" s="79"/>
      <c r="G114" s="80"/>
      <c r="H114" s="81"/>
      <c r="I114" s="82"/>
      <c r="J114" s="61"/>
    </row>
    <row r="115" spans="1:11" ht="15.75">
      <c r="A115" s="61"/>
      <c r="B115" t="s">
        <v>232</v>
      </c>
      <c r="C115"/>
      <c r="D115"/>
      <c r="E115"/>
      <c r="F115"/>
      <c r="H115" t="s">
        <v>208</v>
      </c>
      <c r="I115" s="82"/>
      <c r="J115" s="61"/>
    </row>
    <row r="116" spans="1:11" ht="15.75">
      <c r="A116" s="61"/>
      <c r="C116"/>
      <c r="D116"/>
      <c r="E116"/>
      <c r="F116"/>
      <c r="I116" s="82"/>
      <c r="J116" s="61"/>
    </row>
    <row r="117" spans="1:11" ht="15.75">
      <c r="A117" s="61"/>
      <c r="B117" t="s">
        <v>233</v>
      </c>
      <c r="C117"/>
      <c r="D117"/>
      <c r="E117"/>
      <c r="F117"/>
      <c r="H117" t="s">
        <v>210</v>
      </c>
      <c r="I117" s="82"/>
      <c r="J117" s="61"/>
    </row>
    <row r="118" spans="1:11" ht="15.75">
      <c r="A118" s="61"/>
      <c r="B118" s="78"/>
      <c r="C118" s="79"/>
      <c r="D118" s="79"/>
      <c r="E118" s="79"/>
      <c r="F118" s="79"/>
      <c r="G118" s="80"/>
      <c r="H118" s="81"/>
      <c r="I118" s="82"/>
      <c r="J118" s="61"/>
    </row>
    <row r="119" spans="1:11" ht="15.75">
      <c r="A119" s="61"/>
      <c r="B119" s="78"/>
      <c r="C119" s="79"/>
      <c r="D119" s="79"/>
      <c r="E119" s="79"/>
      <c r="F119" s="79"/>
      <c r="G119" s="80"/>
      <c r="H119" s="81"/>
      <c r="I119" s="82"/>
      <c r="J119" s="61"/>
    </row>
    <row r="120" spans="1:11" ht="15.75">
      <c r="A120" s="61"/>
      <c r="B120" s="78"/>
      <c r="C120" s="79"/>
      <c r="D120" s="79"/>
      <c r="E120" s="79"/>
      <c r="F120" s="79"/>
      <c r="G120" s="80"/>
      <c r="H120" s="81"/>
      <c r="I120" s="82"/>
      <c r="J120" s="61"/>
      <c r="K120" t="s">
        <v>263</v>
      </c>
    </row>
    <row r="121" spans="1:11" ht="15.75">
      <c r="A121" s="61"/>
      <c r="B121" t="s">
        <v>234</v>
      </c>
      <c r="C121" s="79"/>
      <c r="D121" s="79"/>
      <c r="E121" s="79"/>
      <c r="F121" s="79"/>
      <c r="G121" s="80"/>
      <c r="H121" s="81"/>
      <c r="I121" s="82"/>
      <c r="J121" s="61"/>
    </row>
    <row r="122" spans="1:11" ht="15.75">
      <c r="A122" s="61"/>
      <c r="B122" s="2" t="s">
        <v>126</v>
      </c>
      <c r="C122"/>
      <c r="D122"/>
      <c r="E122"/>
      <c r="F122" t="s">
        <v>230</v>
      </c>
      <c r="G122" s="80"/>
      <c r="H122" s="81"/>
      <c r="I122" s="82"/>
      <c r="J122" s="61"/>
    </row>
    <row r="123" spans="1:11" ht="16.5" thickBot="1">
      <c r="B123" s="102" t="s">
        <v>12</v>
      </c>
      <c r="C123" s="102" t="s">
        <v>205</v>
      </c>
      <c r="D123" s="102"/>
      <c r="E123" s="102"/>
      <c r="F123"/>
      <c r="G123" s="13" t="s">
        <v>5</v>
      </c>
      <c r="H123" s="2">
        <v>11.1</v>
      </c>
      <c r="I123" s="14" t="s">
        <v>6</v>
      </c>
    </row>
    <row r="124" spans="1:11" ht="30.75" thickBot="1">
      <c r="A124" s="9" t="s">
        <v>0</v>
      </c>
      <c r="B124" s="24" t="s">
        <v>1</v>
      </c>
      <c r="C124" s="89" t="s">
        <v>20</v>
      </c>
      <c r="D124" s="104" t="s">
        <v>3</v>
      </c>
      <c r="E124" s="105" t="s">
        <v>133</v>
      </c>
      <c r="F124" s="103" t="s">
        <v>134</v>
      </c>
      <c r="G124" s="76" t="s">
        <v>4</v>
      </c>
      <c r="H124" s="11" t="s">
        <v>7</v>
      </c>
      <c r="I124" s="10" t="s">
        <v>8</v>
      </c>
      <c r="J124" s="10" t="s">
        <v>219</v>
      </c>
    </row>
    <row r="125" spans="1:11" ht="22.5">
      <c r="A125" s="38">
        <v>17</v>
      </c>
      <c r="B125" s="68" t="s">
        <v>59</v>
      </c>
      <c r="C125" s="70">
        <v>1998</v>
      </c>
      <c r="D125" s="70" t="s">
        <v>135</v>
      </c>
      <c r="E125" s="70" t="s">
        <v>37</v>
      </c>
      <c r="F125" s="70"/>
      <c r="G125" s="31">
        <v>3.2951388888888891E-2</v>
      </c>
      <c r="H125" s="29">
        <f>H$123/(HOUR(G125)+(MINUTE(G125)/60)+(SECOND(G125)/3600))</f>
        <v>14.035827186512119</v>
      </c>
      <c r="I125" s="35">
        <f t="shared" si="9"/>
        <v>7.5462962962962975E-3</v>
      </c>
      <c r="J125" s="38">
        <v>16</v>
      </c>
    </row>
    <row r="126" spans="1:11" ht="23.25" thickBot="1">
      <c r="A126" s="57">
        <v>40</v>
      </c>
      <c r="B126" s="86" t="s">
        <v>160</v>
      </c>
      <c r="C126" s="75">
        <v>1999</v>
      </c>
      <c r="D126" s="75" t="s">
        <v>253</v>
      </c>
      <c r="E126" s="75" t="s">
        <v>137</v>
      </c>
      <c r="F126" s="75" t="s">
        <v>138</v>
      </c>
      <c r="G126" s="36">
        <v>3.3738425925925929E-2</v>
      </c>
      <c r="H126" s="29">
        <f t="shared" si="8"/>
        <v>13.708404802744425</v>
      </c>
      <c r="I126" s="30">
        <f t="shared" si="9"/>
        <v>8.333333333333335E-3</v>
      </c>
      <c r="J126" s="32">
        <v>17</v>
      </c>
    </row>
    <row r="127" spans="1:11" ht="23.25" thickBot="1">
      <c r="A127" s="57">
        <v>31</v>
      </c>
      <c r="B127" s="68" t="s">
        <v>146</v>
      </c>
      <c r="C127" s="70">
        <v>1998</v>
      </c>
      <c r="D127" s="70" t="s">
        <v>136</v>
      </c>
      <c r="E127" s="70" t="s">
        <v>137</v>
      </c>
      <c r="F127" s="70" t="s">
        <v>138</v>
      </c>
      <c r="G127" s="31">
        <v>3.3912037037037039E-2</v>
      </c>
      <c r="H127" s="29">
        <f t="shared" si="8"/>
        <v>13.638225255972696</v>
      </c>
      <c r="I127" s="30">
        <f t="shared" si="9"/>
        <v>8.5069444444444454E-3</v>
      </c>
      <c r="J127" s="25">
        <v>18</v>
      </c>
    </row>
    <row r="128" spans="1:11" ht="23.25" thickBot="1">
      <c r="A128" s="57">
        <v>38</v>
      </c>
      <c r="B128" s="68" t="s">
        <v>158</v>
      </c>
      <c r="C128" s="70">
        <v>1997</v>
      </c>
      <c r="D128" s="70" t="s">
        <v>253</v>
      </c>
      <c r="E128" s="70" t="s">
        <v>137</v>
      </c>
      <c r="F128" s="70" t="s">
        <v>138</v>
      </c>
      <c r="G128" s="31">
        <v>3.4108796296296297E-2</v>
      </c>
      <c r="H128" s="29">
        <f t="shared" si="8"/>
        <v>13.559552086868001</v>
      </c>
      <c r="I128" s="30">
        <f t="shared" si="9"/>
        <v>8.7037037037037031E-3</v>
      </c>
      <c r="J128" s="25">
        <v>19</v>
      </c>
    </row>
    <row r="129" spans="1:10" ht="23.25" thickBot="1">
      <c r="A129" s="57">
        <v>43</v>
      </c>
      <c r="B129" s="68" t="s">
        <v>163</v>
      </c>
      <c r="C129" s="70">
        <v>1998</v>
      </c>
      <c r="D129" s="70" t="s">
        <v>254</v>
      </c>
      <c r="E129" s="70" t="s">
        <v>137</v>
      </c>
      <c r="F129" s="70" t="s">
        <v>138</v>
      </c>
      <c r="G129" s="31">
        <v>3.412037037037037E-2</v>
      </c>
      <c r="H129" s="29">
        <f t="shared" si="8"/>
        <v>13.55495251017639</v>
      </c>
      <c r="I129" s="30">
        <f t="shared" si="9"/>
        <v>8.7152777777777767E-3</v>
      </c>
      <c r="J129" s="25">
        <v>20</v>
      </c>
    </row>
    <row r="130" spans="1:10" ht="23.25" thickBot="1">
      <c r="A130" s="57">
        <v>41</v>
      </c>
      <c r="B130" s="68" t="s">
        <v>161</v>
      </c>
      <c r="C130" s="70">
        <v>1999</v>
      </c>
      <c r="D130" s="70" t="s">
        <v>253</v>
      </c>
      <c r="E130" s="70" t="s">
        <v>157</v>
      </c>
      <c r="F130" s="70" t="s">
        <v>69</v>
      </c>
      <c r="G130" s="31">
        <v>3.4629629629629628E-2</v>
      </c>
      <c r="H130" s="29">
        <f t="shared" si="8"/>
        <v>13.355614973262032</v>
      </c>
      <c r="I130" s="30">
        <f t="shared" si="9"/>
        <v>9.2245370370370346E-3</v>
      </c>
      <c r="J130" s="25">
        <v>21</v>
      </c>
    </row>
    <row r="131" spans="1:10" ht="23.25" thickBot="1">
      <c r="A131" s="57">
        <v>25</v>
      </c>
      <c r="B131" s="68" t="s">
        <v>140</v>
      </c>
      <c r="C131" s="70">
        <v>1996</v>
      </c>
      <c r="D131" s="70" t="s">
        <v>136</v>
      </c>
      <c r="E131" s="70" t="s">
        <v>137</v>
      </c>
      <c r="F131" s="70" t="s">
        <v>138</v>
      </c>
      <c r="G131" s="31">
        <v>3.5300925925925923E-2</v>
      </c>
      <c r="H131" s="29">
        <f t="shared" si="8"/>
        <v>13.101639344262296</v>
      </c>
      <c r="I131" s="30">
        <f t="shared" si="9"/>
        <v>9.8958333333333294E-3</v>
      </c>
      <c r="J131" s="25">
        <v>22</v>
      </c>
    </row>
    <row r="132" spans="1:10" ht="23.25" thickBot="1">
      <c r="A132" s="57">
        <v>16</v>
      </c>
      <c r="B132" s="68" t="s">
        <v>58</v>
      </c>
      <c r="C132" s="70">
        <v>1996</v>
      </c>
      <c r="D132" s="70" t="s">
        <v>135</v>
      </c>
      <c r="E132" s="70" t="s">
        <v>37</v>
      </c>
      <c r="F132" s="70"/>
      <c r="G132" s="31">
        <v>3.5451388888888886E-2</v>
      </c>
      <c r="H132" s="29">
        <f t="shared" si="8"/>
        <v>13.046033300685602</v>
      </c>
      <c r="I132" s="30">
        <f t="shared" si="9"/>
        <v>1.0046296296296293E-2</v>
      </c>
      <c r="J132" s="25">
        <v>23</v>
      </c>
    </row>
    <row r="133" spans="1:10" ht="23.25" thickBot="1">
      <c r="A133" s="57">
        <v>39</v>
      </c>
      <c r="B133" s="68" t="s">
        <v>159</v>
      </c>
      <c r="C133" s="70">
        <v>1997</v>
      </c>
      <c r="D133" s="70" t="s">
        <v>253</v>
      </c>
      <c r="E133" s="70" t="s">
        <v>137</v>
      </c>
      <c r="F133" s="70" t="s">
        <v>138</v>
      </c>
      <c r="G133" s="31">
        <v>3.5706018518518519E-2</v>
      </c>
      <c r="H133" s="29">
        <f t="shared" si="8"/>
        <v>12.952998379254458</v>
      </c>
      <c r="I133" s="30">
        <f t="shared" si="9"/>
        <v>1.0300925925925925E-2</v>
      </c>
      <c r="J133" s="25">
        <v>24</v>
      </c>
    </row>
    <row r="134" spans="1:10" ht="23.25" thickBot="1">
      <c r="A134" s="57">
        <v>28</v>
      </c>
      <c r="B134" s="68" t="s">
        <v>143</v>
      </c>
      <c r="C134" s="70">
        <v>1998</v>
      </c>
      <c r="D134" s="70" t="s">
        <v>136</v>
      </c>
      <c r="E134" s="70" t="s">
        <v>137</v>
      </c>
      <c r="F134" s="70" t="s">
        <v>138</v>
      </c>
      <c r="G134" s="31">
        <v>3.784722222222222E-2</v>
      </c>
      <c r="H134" s="29">
        <f t="shared" si="8"/>
        <v>12.220183486238533</v>
      </c>
      <c r="I134" s="30">
        <f t="shared" si="9"/>
        <v>1.2442129629629626E-2</v>
      </c>
      <c r="J134" s="25">
        <v>25</v>
      </c>
    </row>
    <row r="135" spans="1:10" ht="23.25" thickBot="1">
      <c r="A135" s="57">
        <v>33</v>
      </c>
      <c r="B135" s="68" t="s">
        <v>149</v>
      </c>
      <c r="C135" s="70">
        <v>1995</v>
      </c>
      <c r="D135" s="70" t="s">
        <v>255</v>
      </c>
      <c r="E135" s="70" t="s">
        <v>137</v>
      </c>
      <c r="F135" s="70" t="s">
        <v>138</v>
      </c>
      <c r="G135" s="31">
        <v>3.9722222222222221E-2</v>
      </c>
      <c r="H135" s="29">
        <f t="shared" si="8"/>
        <v>11.643356643356643</v>
      </c>
      <c r="I135" s="30">
        <f t="shared" si="9"/>
        <v>1.4317129629629628E-2</v>
      </c>
      <c r="J135" s="25">
        <v>26</v>
      </c>
    </row>
    <row r="136" spans="1:10" ht="23.25" thickBot="1">
      <c r="A136" s="57">
        <v>45</v>
      </c>
      <c r="B136" s="68" t="s">
        <v>165</v>
      </c>
      <c r="C136" s="70">
        <v>1998</v>
      </c>
      <c r="D136" s="70" t="s">
        <v>254</v>
      </c>
      <c r="E136" s="70" t="s">
        <v>137</v>
      </c>
      <c r="F136" s="70" t="s">
        <v>138</v>
      </c>
      <c r="G136" s="31">
        <v>4.0370370370370369E-2</v>
      </c>
      <c r="H136" s="29">
        <f t="shared" si="8"/>
        <v>11.456422018348624</v>
      </c>
      <c r="I136" s="30">
        <f t="shared" si="9"/>
        <v>1.4965277777777775E-2</v>
      </c>
      <c r="J136" s="25">
        <v>27</v>
      </c>
    </row>
    <row r="137" spans="1:10" ht="23.25" thickBot="1">
      <c r="A137" s="57">
        <v>30</v>
      </c>
      <c r="B137" s="68" t="s">
        <v>145</v>
      </c>
      <c r="C137" s="70">
        <v>1998</v>
      </c>
      <c r="D137" s="70" t="s">
        <v>136</v>
      </c>
      <c r="E137" s="70" t="s">
        <v>137</v>
      </c>
      <c r="F137" s="70" t="s">
        <v>138</v>
      </c>
      <c r="G137" s="31">
        <v>4.2592592592592592E-2</v>
      </c>
      <c r="H137" s="29">
        <f t="shared" si="8"/>
        <v>10.858695652173914</v>
      </c>
      <c r="I137" s="30">
        <f t="shared" si="9"/>
        <v>1.7187499999999998E-2</v>
      </c>
      <c r="J137" s="25">
        <v>28</v>
      </c>
    </row>
    <row r="138" spans="1:10" ht="23.25" thickBot="1">
      <c r="A138" s="57">
        <v>23</v>
      </c>
      <c r="B138" s="68" t="s">
        <v>139</v>
      </c>
      <c r="C138" s="70">
        <v>1997</v>
      </c>
      <c r="D138" s="70" t="s">
        <v>136</v>
      </c>
      <c r="E138" s="70" t="s">
        <v>137</v>
      </c>
      <c r="F138" s="70" t="s">
        <v>138</v>
      </c>
      <c r="G138" s="31">
        <v>4.4849537037037035E-2</v>
      </c>
      <c r="H138" s="29">
        <f t="shared" si="8"/>
        <v>10.312258064516129</v>
      </c>
      <c r="I138" s="30">
        <f t="shared" si="9"/>
        <v>1.9444444444444441E-2</v>
      </c>
      <c r="J138" s="25">
        <v>29</v>
      </c>
    </row>
    <row r="139" spans="1:10" ht="30.75" thickBot="1">
      <c r="A139" s="57">
        <v>26</v>
      </c>
      <c r="B139" s="68" t="s">
        <v>240</v>
      </c>
      <c r="C139" s="70">
        <v>1999</v>
      </c>
      <c r="D139" s="70" t="s">
        <v>136</v>
      </c>
      <c r="E139" s="70" t="s">
        <v>137</v>
      </c>
      <c r="F139" s="70" t="s">
        <v>138</v>
      </c>
      <c r="G139" s="31">
        <v>4.5717592592592594E-2</v>
      </c>
      <c r="H139" s="29">
        <f t="shared" si="8"/>
        <v>10.116455696202532</v>
      </c>
      <c r="I139" s="30">
        <f t="shared" si="9"/>
        <v>2.0312500000000001E-2</v>
      </c>
      <c r="J139" s="25">
        <v>30</v>
      </c>
    </row>
    <row r="140" spans="1:10">
      <c r="C140"/>
      <c r="D140"/>
      <c r="E140"/>
      <c r="F140"/>
    </row>
    <row r="141" spans="1:10" ht="15.75">
      <c r="B141" s="48" t="s">
        <v>206</v>
      </c>
      <c r="C141"/>
      <c r="D141"/>
      <c r="E141"/>
      <c r="F141"/>
    </row>
    <row r="143" spans="1:10" ht="16.5" thickBot="1">
      <c r="B143" s="102" t="s">
        <v>15</v>
      </c>
      <c r="C143" s="102" t="s">
        <v>264</v>
      </c>
      <c r="D143" s="102"/>
      <c r="E143" s="102"/>
      <c r="G143" s="13" t="s">
        <v>5</v>
      </c>
      <c r="H143">
        <v>7.4</v>
      </c>
      <c r="I143" s="3" t="s">
        <v>6</v>
      </c>
    </row>
    <row r="144" spans="1:10" ht="45.75" thickBot="1">
      <c r="A144" s="9" t="s">
        <v>238</v>
      </c>
      <c r="B144" s="10" t="s">
        <v>1</v>
      </c>
      <c r="C144" s="76" t="s">
        <v>2</v>
      </c>
      <c r="D144" s="76" t="s">
        <v>3</v>
      </c>
      <c r="E144" s="89" t="s">
        <v>133</v>
      </c>
      <c r="F144" s="103" t="s">
        <v>134</v>
      </c>
      <c r="G144" s="76" t="s">
        <v>4</v>
      </c>
      <c r="H144" s="11" t="s">
        <v>7</v>
      </c>
      <c r="I144" s="10" t="s">
        <v>8</v>
      </c>
      <c r="J144" s="10" t="s">
        <v>219</v>
      </c>
    </row>
    <row r="145" spans="1:11" ht="23.25" thickBot="1">
      <c r="A145" s="57">
        <v>1</v>
      </c>
      <c r="B145" s="68" t="s">
        <v>31</v>
      </c>
      <c r="C145" s="70">
        <v>1996</v>
      </c>
      <c r="D145" s="70" t="s">
        <v>167</v>
      </c>
      <c r="E145" s="70" t="s">
        <v>137</v>
      </c>
      <c r="F145" s="70" t="s">
        <v>138</v>
      </c>
      <c r="G145" s="31">
        <v>2.3090277777777779E-2</v>
      </c>
      <c r="H145" s="29">
        <f t="shared" ref="H145:H149" si="10">H$5/(HOUR(G145)+(MINUTE(G145)/60)+(SECOND(G145)/3600))</f>
        <v>0</v>
      </c>
      <c r="I145" s="30">
        <f>G145-G$145</f>
        <v>0</v>
      </c>
      <c r="J145" s="25">
        <v>1</v>
      </c>
    </row>
    <row r="146" spans="1:11" ht="16.5" thickBot="1">
      <c r="A146" s="57">
        <v>3</v>
      </c>
      <c r="B146" s="68" t="s">
        <v>35</v>
      </c>
      <c r="C146" s="70">
        <v>1996</v>
      </c>
      <c r="D146" s="70" t="s">
        <v>50</v>
      </c>
      <c r="E146" s="70"/>
      <c r="F146" s="70"/>
      <c r="G146" s="31">
        <v>2.3645833333333335E-2</v>
      </c>
      <c r="H146" s="29">
        <f t="shared" si="10"/>
        <v>0</v>
      </c>
      <c r="I146" s="30">
        <f t="shared" ref="I146:I149" si="11">G146-G$145</f>
        <v>5.5555555555555566E-4</v>
      </c>
      <c r="J146" s="25">
        <v>2</v>
      </c>
    </row>
    <row r="147" spans="1:11" ht="16.5" thickBot="1">
      <c r="A147" s="57">
        <v>2</v>
      </c>
      <c r="B147" s="68" t="s">
        <v>33</v>
      </c>
      <c r="C147" s="70">
        <v>1995</v>
      </c>
      <c r="D147" s="70" t="s">
        <v>50</v>
      </c>
      <c r="E147" s="70"/>
      <c r="F147" s="70"/>
      <c r="G147" s="31">
        <v>2.5138888888888891E-2</v>
      </c>
      <c r="H147" s="29">
        <f t="shared" si="10"/>
        <v>0</v>
      </c>
      <c r="I147" s="30">
        <f t="shared" si="11"/>
        <v>2.0486111111111122E-3</v>
      </c>
      <c r="J147" s="25">
        <v>3</v>
      </c>
    </row>
    <row r="148" spans="1:11" ht="16.5" thickBot="1">
      <c r="A148" s="57">
        <v>4</v>
      </c>
      <c r="B148" s="68" t="s">
        <v>36</v>
      </c>
      <c r="C148" s="70">
        <v>1996</v>
      </c>
      <c r="D148" s="70" t="s">
        <v>50</v>
      </c>
      <c r="E148" s="70"/>
      <c r="F148" s="70"/>
      <c r="G148" s="31">
        <v>2.5787037037037039E-2</v>
      </c>
      <c r="H148" s="29">
        <f t="shared" si="10"/>
        <v>0</v>
      </c>
      <c r="I148" s="30">
        <f t="shared" si="11"/>
        <v>2.6967592592592599E-3</v>
      </c>
      <c r="J148" s="25">
        <v>4</v>
      </c>
    </row>
    <row r="149" spans="1:11" ht="23.25" thickBot="1">
      <c r="A149" s="57">
        <v>7</v>
      </c>
      <c r="B149" s="68" t="s">
        <v>38</v>
      </c>
      <c r="C149" s="70">
        <v>1997</v>
      </c>
      <c r="D149" s="70" t="s">
        <v>254</v>
      </c>
      <c r="E149" s="70" t="s">
        <v>137</v>
      </c>
      <c r="F149" s="70" t="s">
        <v>138</v>
      </c>
      <c r="G149" s="31">
        <v>2.5972222222222219E-2</v>
      </c>
      <c r="H149" s="29">
        <f t="shared" si="10"/>
        <v>0</v>
      </c>
      <c r="I149" s="30">
        <f t="shared" si="11"/>
        <v>2.8819444444444405E-3</v>
      </c>
      <c r="J149" s="25">
        <v>5</v>
      </c>
    </row>
    <row r="150" spans="1:11">
      <c r="C150"/>
      <c r="D150"/>
      <c r="E150"/>
      <c r="F150"/>
    </row>
    <row r="151" spans="1:11" ht="15.75">
      <c r="B151" s="48" t="s">
        <v>216</v>
      </c>
      <c r="C151"/>
      <c r="D151"/>
      <c r="E151"/>
      <c r="F151"/>
    </row>
    <row r="155" spans="1:11">
      <c r="B155" t="s">
        <v>232</v>
      </c>
      <c r="C155"/>
      <c r="D155"/>
      <c r="E155"/>
      <c r="F155"/>
      <c r="H155" t="s">
        <v>208</v>
      </c>
    </row>
    <row r="156" spans="1:11">
      <c r="C156"/>
      <c r="D156"/>
      <c r="E156"/>
      <c r="F156"/>
    </row>
    <row r="157" spans="1:11">
      <c r="B157" t="s">
        <v>233</v>
      </c>
      <c r="C157"/>
      <c r="D157"/>
      <c r="E157"/>
      <c r="F157"/>
      <c r="H157" t="s">
        <v>210</v>
      </c>
    </row>
    <row r="160" spans="1:11" ht="58.5" customHeight="1">
      <c r="K160" t="s">
        <v>265</v>
      </c>
    </row>
    <row r="161" spans="1:10">
      <c r="B161" t="s">
        <v>234</v>
      </c>
      <c r="C161" s="79"/>
      <c r="D161" s="79"/>
      <c r="E161" s="79"/>
      <c r="F161" s="79"/>
    </row>
    <row r="162" spans="1:10" ht="15.75">
      <c r="B162" s="102" t="s">
        <v>126</v>
      </c>
      <c r="C162" s="102"/>
      <c r="D162" s="102"/>
      <c r="E162" s="102"/>
      <c r="F162" t="s">
        <v>230</v>
      </c>
    </row>
    <row r="163" spans="1:10" ht="16.5" thickBot="1">
      <c r="B163" s="102" t="s">
        <v>18</v>
      </c>
      <c r="C163" s="102" t="s">
        <v>267</v>
      </c>
      <c r="D163" s="102"/>
      <c r="E163"/>
      <c r="G163" s="13" t="s">
        <v>5</v>
      </c>
      <c r="H163">
        <v>11.1</v>
      </c>
      <c r="I163" s="3" t="s">
        <v>6</v>
      </c>
    </row>
    <row r="164" spans="1:10" ht="30.75" thickBot="1">
      <c r="A164" s="9" t="s">
        <v>0</v>
      </c>
      <c r="B164" s="10" t="s">
        <v>1</v>
      </c>
      <c r="C164" s="76" t="s">
        <v>20</v>
      </c>
      <c r="D164" s="76" t="s">
        <v>3</v>
      </c>
      <c r="E164" s="89" t="s">
        <v>133</v>
      </c>
      <c r="F164" s="103" t="s">
        <v>177</v>
      </c>
      <c r="G164" s="76" t="s">
        <v>4</v>
      </c>
      <c r="H164" s="11" t="s">
        <v>7</v>
      </c>
      <c r="I164" s="10" t="s">
        <v>8</v>
      </c>
      <c r="J164" s="12" t="s">
        <v>22</v>
      </c>
    </row>
    <row r="165" spans="1:10" ht="23.25" thickBot="1">
      <c r="A165" s="57">
        <v>46</v>
      </c>
      <c r="B165" s="68" t="s">
        <v>228</v>
      </c>
      <c r="C165" s="70">
        <v>1967</v>
      </c>
      <c r="D165" s="70" t="s">
        <v>180</v>
      </c>
      <c r="E165" s="70"/>
      <c r="F165" s="70" t="s">
        <v>138</v>
      </c>
      <c r="G165" s="31">
        <v>3.2777777777777781E-2</v>
      </c>
      <c r="H165" s="29">
        <f>H$163/(HOUR(G165)+(MINUTE(G165)/60)+(SECOND(G165)/3600))</f>
        <v>14.110169491525424</v>
      </c>
      <c r="I165" s="30">
        <f>G165-G$165</f>
        <v>0</v>
      </c>
      <c r="J165" s="25">
        <v>1</v>
      </c>
    </row>
    <row r="167" spans="1:10" ht="16.5" thickBot="1">
      <c r="B167" s="102" t="s">
        <v>19</v>
      </c>
      <c r="C167" s="102" t="s">
        <v>266</v>
      </c>
      <c r="D167" s="102"/>
      <c r="E167" s="102"/>
      <c r="F167"/>
      <c r="G167" s="13" t="s">
        <v>5</v>
      </c>
      <c r="H167">
        <v>11.1</v>
      </c>
      <c r="I167" s="3" t="s">
        <v>6</v>
      </c>
    </row>
    <row r="168" spans="1:10" ht="30.75" thickBot="1">
      <c r="A168" s="9" t="s">
        <v>0</v>
      </c>
      <c r="B168" s="10" t="s">
        <v>1</v>
      </c>
      <c r="C168" s="76" t="s">
        <v>20</v>
      </c>
      <c r="D168" s="106" t="s">
        <v>3</v>
      </c>
      <c r="E168" s="106" t="s">
        <v>133</v>
      </c>
      <c r="F168" s="104" t="s">
        <v>134</v>
      </c>
      <c r="G168" s="104" t="s">
        <v>4</v>
      </c>
      <c r="H168" s="11" t="s">
        <v>7</v>
      </c>
      <c r="I168" s="10" t="s">
        <v>8</v>
      </c>
      <c r="J168" s="12" t="s">
        <v>22</v>
      </c>
    </row>
    <row r="169" spans="1:10" ht="23.25" thickBot="1">
      <c r="A169" s="57">
        <v>20</v>
      </c>
      <c r="B169" s="68" t="s">
        <v>87</v>
      </c>
      <c r="C169" s="70">
        <v>1947</v>
      </c>
      <c r="D169" s="70" t="s">
        <v>180</v>
      </c>
      <c r="E169" s="70"/>
      <c r="F169" s="70" t="s">
        <v>138</v>
      </c>
      <c r="G169" s="31">
        <v>3.259259259259259E-2</v>
      </c>
      <c r="H169" s="29">
        <f>H$167/(HOUR(G169)+(MINUTE(G169)/60)+(SECOND(G169)/3600))</f>
        <v>14.190340909090908</v>
      </c>
      <c r="I169" s="30">
        <f>G169-G$169</f>
        <v>0</v>
      </c>
      <c r="J169" s="25">
        <v>1</v>
      </c>
    </row>
    <row r="170" spans="1:10" ht="23.25" thickBot="1">
      <c r="A170" s="57">
        <v>49</v>
      </c>
      <c r="B170" s="68" t="s">
        <v>86</v>
      </c>
      <c r="C170" s="70">
        <v>1954</v>
      </c>
      <c r="D170" s="70" t="s">
        <v>181</v>
      </c>
      <c r="E170" s="70"/>
      <c r="F170" s="70" t="s">
        <v>138</v>
      </c>
      <c r="G170" s="31">
        <v>3.6041666666666666E-2</v>
      </c>
      <c r="H170" s="29">
        <f>H$167/(HOUR(G170)+(MINUTE(G170)/60)+(SECOND(G170)/3600))</f>
        <v>12.832369942196532</v>
      </c>
      <c r="I170" s="30">
        <f>G170-G$169</f>
        <v>3.4490740740740766E-3</v>
      </c>
      <c r="J170" s="25">
        <v>2</v>
      </c>
    </row>
    <row r="175" spans="1:10">
      <c r="A175" s="2"/>
      <c r="C175"/>
      <c r="D175"/>
      <c r="E175"/>
      <c r="F175"/>
    </row>
    <row r="176" spans="1:10" ht="15.75" thickBot="1">
      <c r="B176" t="s">
        <v>23</v>
      </c>
      <c r="D176" t="s">
        <v>239</v>
      </c>
      <c r="E176" s="13"/>
      <c r="F176"/>
      <c r="G176" s="3"/>
    </row>
    <row r="177" spans="1:8" ht="15.75" thickBot="1">
      <c r="A177" s="100" t="s">
        <v>24</v>
      </c>
      <c r="B177" s="101"/>
      <c r="C177" s="76" t="s">
        <v>25</v>
      </c>
      <c r="D177" s="76" t="s">
        <v>26</v>
      </c>
      <c r="E177" s="76" t="s">
        <v>27</v>
      </c>
      <c r="F177" s="76" t="s">
        <v>28</v>
      </c>
      <c r="G177" s="107" t="s">
        <v>29</v>
      </c>
      <c r="H177" s="76" t="s">
        <v>22</v>
      </c>
    </row>
    <row r="178" spans="1:8">
      <c r="A178" s="4" t="s">
        <v>118</v>
      </c>
      <c r="B178" s="4"/>
      <c r="C178" s="47">
        <f>25+20+12+10+8+5+2</f>
        <v>82</v>
      </c>
      <c r="D178" s="55">
        <v>0</v>
      </c>
      <c r="E178" s="55">
        <v>49</v>
      </c>
      <c r="F178" s="54">
        <f>10+8</f>
        <v>18</v>
      </c>
      <c r="G178" s="47">
        <f t="shared" ref="G178:G184" si="12">SUM(C178:F178)</f>
        <v>149</v>
      </c>
      <c r="H178" s="54">
        <v>1</v>
      </c>
    </row>
    <row r="179" spans="1:8">
      <c r="A179" s="1" t="s">
        <v>221</v>
      </c>
      <c r="B179" s="1"/>
      <c r="C179" s="51">
        <f>16+7</f>
        <v>23</v>
      </c>
      <c r="D179" s="55">
        <v>0</v>
      </c>
      <c r="E179" s="55">
        <f>12+10+8+2</f>
        <v>32</v>
      </c>
      <c r="F179" s="53">
        <f>25+14+12</f>
        <v>51</v>
      </c>
      <c r="G179" s="47">
        <f t="shared" si="12"/>
        <v>106</v>
      </c>
      <c r="H179" s="54">
        <v>2</v>
      </c>
    </row>
    <row r="180" spans="1:8">
      <c r="A180" s="1" t="s">
        <v>119</v>
      </c>
      <c r="B180" s="1"/>
      <c r="C180" s="51">
        <f>6</f>
        <v>6</v>
      </c>
      <c r="D180" s="55">
        <f>16+14</f>
        <v>30</v>
      </c>
      <c r="E180" s="55">
        <f>16+9+3</f>
        <v>28</v>
      </c>
      <c r="F180" s="53">
        <v>0</v>
      </c>
      <c r="G180" s="47">
        <f t="shared" si="12"/>
        <v>64</v>
      </c>
      <c r="H180" s="53">
        <v>3</v>
      </c>
    </row>
    <row r="181" spans="1:8">
      <c r="A181" s="1" t="s">
        <v>120</v>
      </c>
      <c r="B181" s="1"/>
      <c r="C181" s="51">
        <f>9+3</f>
        <v>12</v>
      </c>
      <c r="D181" s="55">
        <f>20</f>
        <v>20</v>
      </c>
      <c r="E181" s="55">
        <f>7+4</f>
        <v>11</v>
      </c>
      <c r="F181" s="53">
        <v>9</v>
      </c>
      <c r="G181" s="47">
        <f t="shared" si="12"/>
        <v>52</v>
      </c>
      <c r="H181" s="53">
        <v>4</v>
      </c>
    </row>
    <row r="182" spans="1:8">
      <c r="A182" s="1" t="s">
        <v>122</v>
      </c>
      <c r="B182" s="1"/>
      <c r="C182" s="51">
        <f>14+4</f>
        <v>18</v>
      </c>
      <c r="D182" s="52">
        <f>25</f>
        <v>25</v>
      </c>
      <c r="E182" s="52">
        <f>5</f>
        <v>5</v>
      </c>
      <c r="F182" s="53">
        <v>0</v>
      </c>
      <c r="G182" s="47">
        <f t="shared" si="12"/>
        <v>48</v>
      </c>
      <c r="H182" s="53">
        <v>5</v>
      </c>
    </row>
    <row r="183" spans="1:8">
      <c r="A183" s="1" t="s">
        <v>166</v>
      </c>
      <c r="B183" s="1"/>
      <c r="C183" s="51">
        <f>0</f>
        <v>0</v>
      </c>
      <c r="D183" s="52">
        <v>10</v>
      </c>
      <c r="E183" s="52">
        <v>9</v>
      </c>
      <c r="F183" s="53">
        <v>20</v>
      </c>
      <c r="G183" s="47">
        <f t="shared" si="12"/>
        <v>39</v>
      </c>
      <c r="H183" s="53">
        <v>6</v>
      </c>
    </row>
    <row r="184" spans="1:8">
      <c r="A184" s="1" t="s">
        <v>121</v>
      </c>
      <c r="B184" s="1"/>
      <c r="C184" s="51">
        <f>1</f>
        <v>1</v>
      </c>
      <c r="D184" s="52">
        <v>12</v>
      </c>
      <c r="E184" s="55">
        <v>0</v>
      </c>
      <c r="F184" s="53">
        <v>10</v>
      </c>
      <c r="G184" s="47">
        <f t="shared" si="12"/>
        <v>23</v>
      </c>
      <c r="H184" s="53">
        <v>7</v>
      </c>
    </row>
    <row r="186" spans="1:8">
      <c r="A186" t="s">
        <v>232</v>
      </c>
      <c r="C186"/>
      <c r="D186"/>
      <c r="E186"/>
      <c r="F186"/>
      <c r="G186" t="s">
        <v>208</v>
      </c>
    </row>
    <row r="187" spans="1:8">
      <c r="C187"/>
      <c r="D187"/>
      <c r="E187"/>
      <c r="F187"/>
    </row>
    <row r="188" spans="1:8">
      <c r="A188" t="s">
        <v>233</v>
      </c>
      <c r="C188"/>
      <c r="D188"/>
      <c r="E188"/>
      <c r="F188"/>
      <c r="G188" t="s">
        <v>210</v>
      </c>
    </row>
    <row r="205" spans="3:11">
      <c r="C205"/>
      <c r="D205"/>
      <c r="E205"/>
      <c r="F205"/>
    </row>
    <row r="206" spans="3:11">
      <c r="C206"/>
      <c r="E206"/>
      <c r="F206"/>
      <c r="K206" t="s">
        <v>268</v>
      </c>
    </row>
    <row r="207" spans="3:11">
      <c r="C207"/>
      <c r="D207"/>
      <c r="E207"/>
      <c r="F207"/>
    </row>
  </sheetData>
  <mergeCells count="5">
    <mergeCell ref="A4:J4"/>
    <mergeCell ref="A1:J1"/>
    <mergeCell ref="A2:J2"/>
    <mergeCell ref="A3:J3"/>
    <mergeCell ref="A177:B177"/>
  </mergeCells>
  <pageMargins left="0.19685039370078741" right="0.19685039370078741" top="0.35433070866141736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D24" sqref="D24"/>
    </sheetView>
  </sheetViews>
  <sheetFormatPr defaultRowHeight="15"/>
  <cols>
    <col min="1" max="1" width="4.7109375" customWidth="1"/>
    <col min="2" max="2" width="4.42578125" customWidth="1"/>
    <col min="3" max="3" width="27.140625" customWidth="1"/>
    <col min="4" max="4" width="10.85546875" customWidth="1"/>
    <col min="5" max="5" width="13.42578125" customWidth="1"/>
    <col min="6" max="6" width="10.85546875" customWidth="1"/>
    <col min="7" max="7" width="10" customWidth="1"/>
    <col min="8" max="8" width="8.85546875" customWidth="1"/>
    <col min="9" max="9" width="7.28515625" customWidth="1"/>
    <col min="10" max="10" width="7.85546875" customWidth="1"/>
  </cols>
  <sheetData>
    <row r="1" spans="1:12">
      <c r="B1" s="96" t="s">
        <v>10</v>
      </c>
      <c r="C1" s="97"/>
      <c r="D1" s="97"/>
      <c r="E1" s="97"/>
      <c r="F1" s="97"/>
      <c r="G1" s="97"/>
      <c r="H1" s="97"/>
      <c r="I1" s="97"/>
      <c r="J1" s="97"/>
      <c r="K1" s="97"/>
    </row>
    <row r="2" spans="1:12">
      <c r="B2" s="90" t="s">
        <v>11</v>
      </c>
      <c r="C2" s="98"/>
      <c r="D2" s="98"/>
      <c r="E2" s="98"/>
      <c r="F2" s="98"/>
      <c r="G2" s="98"/>
      <c r="H2" s="98"/>
      <c r="I2" s="98"/>
      <c r="J2" s="98"/>
      <c r="K2" s="98"/>
    </row>
    <row r="3" spans="1:12">
      <c r="B3" s="92" t="s">
        <v>127</v>
      </c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>
      <c r="B4" s="90" t="s">
        <v>128</v>
      </c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ht="18.75">
      <c r="B6" s="94" t="s">
        <v>129</v>
      </c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>
      <c r="C8" s="2" t="s">
        <v>126</v>
      </c>
      <c r="G8" t="s">
        <v>130</v>
      </c>
    </row>
    <row r="9" spans="1:12" ht="15.75" thickBot="1">
      <c r="C9" t="s">
        <v>18</v>
      </c>
      <c r="D9" t="s">
        <v>201</v>
      </c>
      <c r="G9" s="13" t="s">
        <v>5</v>
      </c>
      <c r="H9">
        <v>11.1</v>
      </c>
      <c r="I9" s="3" t="s">
        <v>6</v>
      </c>
    </row>
    <row r="10" spans="1:12" ht="45.75" customHeight="1" thickBot="1">
      <c r="A10" s="10" t="s">
        <v>227</v>
      </c>
      <c r="B10" s="9" t="s">
        <v>0</v>
      </c>
      <c r="C10" s="10" t="s">
        <v>1</v>
      </c>
      <c r="D10" s="10" t="s">
        <v>20</v>
      </c>
      <c r="E10" s="10" t="s">
        <v>3</v>
      </c>
      <c r="F10" s="24" t="s">
        <v>133</v>
      </c>
      <c r="G10" s="22" t="s">
        <v>177</v>
      </c>
      <c r="H10" s="10" t="s">
        <v>4</v>
      </c>
      <c r="I10" s="11" t="s">
        <v>7</v>
      </c>
      <c r="J10" s="10" t="s">
        <v>8</v>
      </c>
      <c r="K10" s="12" t="s">
        <v>9</v>
      </c>
    </row>
    <row r="11" spans="1:12" ht="32.25" thickBot="1">
      <c r="A11" s="32">
        <v>1</v>
      </c>
      <c r="B11" s="32">
        <v>46</v>
      </c>
      <c r="C11" s="33" t="s">
        <v>228</v>
      </c>
      <c r="D11" s="33">
        <v>1967</v>
      </c>
      <c r="E11" s="27" t="s">
        <v>180</v>
      </c>
      <c r="F11" s="28"/>
      <c r="G11" s="28" t="s">
        <v>138</v>
      </c>
      <c r="H11" s="31">
        <v>3.2777777777777781E-2</v>
      </c>
      <c r="I11" s="29">
        <f>I$5/(HOUR(H11)+(MINUTE(H11)/60)+(SECOND(H11)/3600))</f>
        <v>0</v>
      </c>
      <c r="J11" s="30">
        <f>H11-H$7</f>
        <v>3.2777777777777781E-2</v>
      </c>
      <c r="K11" s="32">
        <v>1</v>
      </c>
    </row>
    <row r="13" spans="1:12" ht="15.75">
      <c r="C13" s="48" t="s">
        <v>225</v>
      </c>
    </row>
  </sheetData>
  <mergeCells count="7">
    <mergeCell ref="B4:L4"/>
    <mergeCell ref="B5:L5"/>
    <mergeCell ref="B6:L6"/>
    <mergeCell ref="B7:L7"/>
    <mergeCell ref="B1:K1"/>
    <mergeCell ref="B2:K2"/>
    <mergeCell ref="B3:L3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A9" sqref="A9:K12"/>
    </sheetView>
  </sheetViews>
  <sheetFormatPr defaultRowHeight="15"/>
  <cols>
    <col min="2" max="2" width="4" customWidth="1"/>
    <col min="3" max="3" width="23.5703125" customWidth="1"/>
    <col min="4" max="4" width="10.28515625" customWidth="1"/>
    <col min="5" max="5" width="14.7109375" customWidth="1"/>
    <col min="6" max="6" width="11" customWidth="1"/>
    <col min="7" max="7" width="9.7109375" customWidth="1"/>
    <col min="8" max="8" width="11.28515625" customWidth="1"/>
    <col min="9" max="9" width="7.85546875" customWidth="1"/>
  </cols>
  <sheetData>
    <row r="1" spans="1:12">
      <c r="B1" s="96" t="s">
        <v>10</v>
      </c>
      <c r="C1" s="97"/>
      <c r="D1" s="97"/>
      <c r="E1" s="97"/>
      <c r="F1" s="97"/>
      <c r="G1" s="97"/>
      <c r="H1" s="97"/>
      <c r="I1" s="97"/>
      <c r="J1" s="97"/>
      <c r="K1" s="97"/>
    </row>
    <row r="2" spans="1:12">
      <c r="B2" s="90" t="s">
        <v>11</v>
      </c>
      <c r="C2" s="98"/>
      <c r="D2" s="98"/>
      <c r="E2" s="98"/>
      <c r="F2" s="98"/>
      <c r="G2" s="98"/>
      <c r="H2" s="98"/>
      <c r="I2" s="98"/>
      <c r="J2" s="98"/>
      <c r="K2" s="98"/>
    </row>
    <row r="3" spans="1:12">
      <c r="B3" s="92" t="s">
        <v>127</v>
      </c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>
      <c r="B4" s="90" t="s">
        <v>128</v>
      </c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ht="18.75">
      <c r="B6" s="94" t="s">
        <v>129</v>
      </c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>
      <c r="C8" s="2" t="s">
        <v>126</v>
      </c>
      <c r="G8" t="s">
        <v>130</v>
      </c>
    </row>
    <row r="9" spans="1:12" ht="15.75" thickBot="1">
      <c r="C9" t="s">
        <v>19</v>
      </c>
      <c r="D9" t="s">
        <v>199</v>
      </c>
      <c r="H9" s="13" t="s">
        <v>5</v>
      </c>
      <c r="I9">
        <v>11.1</v>
      </c>
      <c r="J9" s="3" t="s">
        <v>6</v>
      </c>
    </row>
    <row r="10" spans="1:12" ht="45.75" thickBot="1">
      <c r="A10" s="12" t="s">
        <v>9</v>
      </c>
      <c r="B10" s="9" t="s">
        <v>0</v>
      </c>
      <c r="C10" s="10" t="s">
        <v>1</v>
      </c>
      <c r="D10" s="10" t="s">
        <v>20</v>
      </c>
      <c r="E10" s="44" t="s">
        <v>3</v>
      </c>
      <c r="F10" s="44" t="s">
        <v>133</v>
      </c>
      <c r="G10" s="20" t="s">
        <v>134</v>
      </c>
      <c r="H10" s="20" t="s">
        <v>4</v>
      </c>
      <c r="I10" s="11" t="s">
        <v>7</v>
      </c>
      <c r="J10" s="10" t="s">
        <v>8</v>
      </c>
      <c r="K10" s="12" t="s">
        <v>9</v>
      </c>
    </row>
    <row r="11" spans="1:12" ht="31.5">
      <c r="A11" s="60">
        <v>1</v>
      </c>
      <c r="B11" s="60">
        <v>20</v>
      </c>
      <c r="C11" s="62" t="s">
        <v>87</v>
      </c>
      <c r="D11" s="63">
        <v>1947</v>
      </c>
      <c r="E11" s="64" t="s">
        <v>180</v>
      </c>
      <c r="F11" s="40"/>
      <c r="G11" s="40" t="s">
        <v>138</v>
      </c>
      <c r="H11" s="41">
        <v>3.259259259259259E-2</v>
      </c>
      <c r="I11" s="42">
        <f>I$9/(HOUR(H11)+(MINUTE(H11)/60)+(SECOND(H11)/3600))</f>
        <v>14.190340909090908</v>
      </c>
      <c r="J11" s="65">
        <f>H11-H$11</f>
        <v>0</v>
      </c>
      <c r="K11" s="60">
        <v>1</v>
      </c>
    </row>
    <row r="12" spans="1:12" ht="31.5">
      <c r="A12" s="38">
        <v>2</v>
      </c>
      <c r="B12" s="38">
        <v>49</v>
      </c>
      <c r="C12" s="28" t="s">
        <v>86</v>
      </c>
      <c r="D12" s="28">
        <v>1954</v>
      </c>
      <c r="E12" s="28" t="s">
        <v>181</v>
      </c>
      <c r="F12" s="28"/>
      <c r="G12" s="28" t="s">
        <v>138</v>
      </c>
      <c r="H12" s="31">
        <v>3.6041666666666666E-2</v>
      </c>
      <c r="I12" s="39">
        <f>I$9/(HOUR(H12)+(MINUTE(H12)/60)+(SECOND(H12)/3600))</f>
        <v>12.832369942196532</v>
      </c>
      <c r="J12" s="35">
        <f>H12-H$11</f>
        <v>3.4490740740740766E-3</v>
      </c>
      <c r="K12" s="38">
        <v>2</v>
      </c>
    </row>
    <row r="13" spans="1:12" ht="15.75">
      <c r="A13" s="61"/>
    </row>
  </sheetData>
  <mergeCells count="7">
    <mergeCell ref="B7:L7"/>
    <mergeCell ref="B1:K1"/>
    <mergeCell ref="B2:K2"/>
    <mergeCell ref="B3:L3"/>
    <mergeCell ref="B4:L4"/>
    <mergeCell ref="B5:L5"/>
    <mergeCell ref="B6:L6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A8" sqref="A8:N41"/>
    </sheetView>
  </sheetViews>
  <sheetFormatPr defaultRowHeight="15"/>
  <cols>
    <col min="1" max="1" width="4.5703125" customWidth="1"/>
    <col min="2" max="2" width="3.7109375" customWidth="1"/>
    <col min="3" max="3" width="27.140625" customWidth="1"/>
    <col min="5" max="5" width="14.42578125" customWidth="1"/>
    <col min="6" max="6" width="13" customWidth="1"/>
    <col min="7" max="7" width="10.5703125" customWidth="1"/>
    <col min="8" max="8" width="7.85546875" customWidth="1"/>
    <col min="9" max="9" width="8.140625" customWidth="1"/>
    <col min="11" max="11" width="6.85546875" customWidth="1"/>
    <col min="12" max="12" width="6.28515625" customWidth="1"/>
    <col min="13" max="13" width="7.28515625" customWidth="1"/>
    <col min="14" max="14" width="7.5703125" customWidth="1"/>
  </cols>
  <sheetData>
    <row r="1" spans="1:14">
      <c r="B1" s="92" t="s">
        <v>10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4">
      <c r="B2" s="92" t="s">
        <v>11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4">
      <c r="B3" s="92" t="s">
        <v>127</v>
      </c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4">
      <c r="B4" s="90" t="s">
        <v>128</v>
      </c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4"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4" ht="18.75">
      <c r="B6" s="94" t="s">
        <v>129</v>
      </c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4"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4">
      <c r="C8" s="2" t="s">
        <v>126</v>
      </c>
      <c r="G8" t="s">
        <v>130</v>
      </c>
    </row>
    <row r="9" spans="1:14" ht="15.75" thickBot="1">
      <c r="C9" t="s">
        <v>13</v>
      </c>
      <c r="D9" t="s">
        <v>200</v>
      </c>
      <c r="H9" s="13" t="s">
        <v>5</v>
      </c>
      <c r="I9">
        <v>14.8</v>
      </c>
      <c r="J9" s="3" t="s">
        <v>6</v>
      </c>
    </row>
    <row r="10" spans="1:14" ht="45.75" thickBot="1">
      <c r="A10" s="10" t="s">
        <v>22</v>
      </c>
      <c r="B10" s="9" t="s">
        <v>0</v>
      </c>
      <c r="C10" s="10" t="s">
        <v>1</v>
      </c>
      <c r="D10" s="10" t="s">
        <v>20</v>
      </c>
      <c r="E10" s="10" t="s">
        <v>3</v>
      </c>
      <c r="F10" s="24" t="s">
        <v>182</v>
      </c>
      <c r="G10" s="22" t="s">
        <v>134</v>
      </c>
      <c r="H10" s="10" t="s">
        <v>4</v>
      </c>
      <c r="I10" s="11" t="s">
        <v>7</v>
      </c>
      <c r="J10" s="10" t="s">
        <v>8</v>
      </c>
      <c r="K10" s="10" t="s">
        <v>211</v>
      </c>
      <c r="L10" s="10" t="s">
        <v>220</v>
      </c>
      <c r="M10" s="10" t="s">
        <v>218</v>
      </c>
      <c r="N10" s="10" t="s">
        <v>212</v>
      </c>
    </row>
    <row r="11" spans="1:14" ht="48" thickBot="1">
      <c r="A11" s="25">
        <v>1</v>
      </c>
      <c r="B11" s="25">
        <v>66</v>
      </c>
      <c r="C11" s="26" t="s">
        <v>102</v>
      </c>
      <c r="D11" s="26">
        <v>1994</v>
      </c>
      <c r="E11" s="27" t="s">
        <v>191</v>
      </c>
      <c r="F11" s="28" t="s">
        <v>189</v>
      </c>
      <c r="G11" s="28" t="s">
        <v>192</v>
      </c>
      <c r="H11" s="36">
        <v>3.1134259259259261E-2</v>
      </c>
      <c r="I11" s="29">
        <f>I$9/(HOUR(H11)+(MINUTE(H11)/60)+(SECOND(H11)/3600))</f>
        <v>19.806691449814132</v>
      </c>
      <c r="J11" s="30">
        <f t="shared" ref="J11:J39" si="0">H11-H$7</f>
        <v>3.1134259259259261E-2</v>
      </c>
      <c r="K11" s="25">
        <v>1</v>
      </c>
      <c r="L11" s="25">
        <v>1</v>
      </c>
      <c r="M11" s="25">
        <v>25</v>
      </c>
      <c r="N11" s="25">
        <v>25</v>
      </c>
    </row>
    <row r="12" spans="1:14" ht="32.25" thickBot="1">
      <c r="A12" s="25">
        <v>2</v>
      </c>
      <c r="B12" s="32">
        <v>65</v>
      </c>
      <c r="C12" s="33" t="s">
        <v>101</v>
      </c>
      <c r="D12" s="33">
        <v>1995</v>
      </c>
      <c r="E12" s="34" t="s">
        <v>171</v>
      </c>
      <c r="F12" s="28" t="s">
        <v>189</v>
      </c>
      <c r="G12" s="28" t="s">
        <v>190</v>
      </c>
      <c r="H12" s="31">
        <v>3.1782407407407405E-2</v>
      </c>
      <c r="I12" s="29">
        <f t="shared" ref="I12:I38" si="1">I$9/(HOUR(H12)+(MINUTE(H12)/60)+(SECOND(H12)/3600))</f>
        <v>19.402767662053897</v>
      </c>
      <c r="J12" s="30">
        <f t="shared" si="0"/>
        <v>3.1782407407407405E-2</v>
      </c>
      <c r="K12" s="25">
        <v>2</v>
      </c>
      <c r="L12" s="25">
        <v>2</v>
      </c>
      <c r="M12" s="25">
        <v>20</v>
      </c>
      <c r="N12" s="25">
        <v>20</v>
      </c>
    </row>
    <row r="13" spans="1:14" ht="16.5" thickBot="1">
      <c r="A13" s="25">
        <v>3</v>
      </c>
      <c r="B13" s="32">
        <v>55</v>
      </c>
      <c r="C13" s="33" t="s">
        <v>93</v>
      </c>
      <c r="D13" s="33">
        <v>1995</v>
      </c>
      <c r="E13" s="34" t="s">
        <v>187</v>
      </c>
      <c r="F13" s="28"/>
      <c r="G13" s="28"/>
      <c r="H13" s="31">
        <v>3.2002314814814817E-2</v>
      </c>
      <c r="I13" s="29">
        <f t="shared" si="1"/>
        <v>19.269439421338156</v>
      </c>
      <c r="J13" s="35">
        <f t="shared" si="0"/>
        <v>3.2002314814814817E-2</v>
      </c>
      <c r="K13" s="25">
        <v>3</v>
      </c>
      <c r="L13" s="25"/>
      <c r="M13" s="25">
        <v>16</v>
      </c>
      <c r="N13" s="25"/>
    </row>
    <row r="14" spans="1:14" ht="32.25" thickBot="1">
      <c r="A14" s="25">
        <v>4</v>
      </c>
      <c r="B14" s="32">
        <v>51</v>
      </c>
      <c r="C14" s="33" t="s">
        <v>90</v>
      </c>
      <c r="D14" s="33">
        <v>1995</v>
      </c>
      <c r="E14" s="34" t="s">
        <v>184</v>
      </c>
      <c r="F14" s="28" t="s">
        <v>157</v>
      </c>
      <c r="G14" s="28" t="s">
        <v>69</v>
      </c>
      <c r="H14" s="31">
        <v>3.318287037037037E-2</v>
      </c>
      <c r="I14" s="29">
        <f t="shared" si="1"/>
        <v>18.583885594698291</v>
      </c>
      <c r="J14" s="35">
        <f t="shared" si="0"/>
        <v>3.318287037037037E-2</v>
      </c>
      <c r="K14" s="25">
        <v>4</v>
      </c>
      <c r="L14" s="25">
        <v>3</v>
      </c>
      <c r="M14" s="25">
        <v>14</v>
      </c>
      <c r="N14" s="25">
        <v>16</v>
      </c>
    </row>
    <row r="15" spans="1:14" ht="32.25" thickBot="1">
      <c r="A15" s="25">
        <v>5</v>
      </c>
      <c r="B15" s="32">
        <v>70</v>
      </c>
      <c r="C15" s="33" t="s">
        <v>105</v>
      </c>
      <c r="D15" s="33">
        <v>1995</v>
      </c>
      <c r="E15" s="34" t="s">
        <v>194</v>
      </c>
      <c r="F15" s="28" t="s">
        <v>195</v>
      </c>
      <c r="G15" s="28" t="s">
        <v>69</v>
      </c>
      <c r="H15" s="31">
        <v>3.3217592592592597E-2</v>
      </c>
      <c r="I15" s="29">
        <f t="shared" si="1"/>
        <v>18.564459930313593</v>
      </c>
      <c r="J15" s="35">
        <f t="shared" si="0"/>
        <v>3.3217592592592597E-2</v>
      </c>
      <c r="K15" s="25">
        <v>5</v>
      </c>
      <c r="L15" s="25"/>
      <c r="M15" s="25"/>
      <c r="N15" s="25"/>
    </row>
    <row r="16" spans="1:14" ht="16.5" thickBot="1">
      <c r="A16" s="25">
        <v>6</v>
      </c>
      <c r="B16" s="32">
        <v>84</v>
      </c>
      <c r="C16" s="33" t="s">
        <v>117</v>
      </c>
      <c r="D16" s="33">
        <v>1995</v>
      </c>
      <c r="E16" s="34" t="s">
        <v>41</v>
      </c>
      <c r="F16" s="28"/>
      <c r="G16" s="28"/>
      <c r="H16" s="31">
        <v>3.3888888888888885E-2</v>
      </c>
      <c r="I16" s="29">
        <f t="shared" si="1"/>
        <v>18.196721311475411</v>
      </c>
      <c r="J16" s="35">
        <f t="shared" si="0"/>
        <v>3.3888888888888885E-2</v>
      </c>
      <c r="K16" s="25">
        <v>6</v>
      </c>
      <c r="L16" s="25"/>
      <c r="M16" s="25">
        <v>12</v>
      </c>
      <c r="N16" s="25"/>
    </row>
    <row r="17" spans="1:14" ht="32.25" thickBot="1">
      <c r="A17" s="25">
        <v>7</v>
      </c>
      <c r="B17" s="32">
        <v>72</v>
      </c>
      <c r="C17" s="33" t="s">
        <v>106</v>
      </c>
      <c r="D17" s="33">
        <v>1994</v>
      </c>
      <c r="E17" s="34" t="s">
        <v>166</v>
      </c>
      <c r="F17" s="28" t="s">
        <v>193</v>
      </c>
      <c r="G17" s="28"/>
      <c r="H17" s="31">
        <v>3.5173611111111107E-2</v>
      </c>
      <c r="I17" s="29">
        <f t="shared" si="1"/>
        <v>17.532082922013821</v>
      </c>
      <c r="J17" s="35">
        <f t="shared" si="0"/>
        <v>3.5173611111111107E-2</v>
      </c>
      <c r="K17" s="25">
        <v>7</v>
      </c>
      <c r="L17" s="25"/>
      <c r="M17" s="25"/>
      <c r="N17" s="25"/>
    </row>
    <row r="18" spans="1:14" ht="16.5" thickBot="1">
      <c r="A18" s="25">
        <v>8</v>
      </c>
      <c r="B18" s="32">
        <v>81</v>
      </c>
      <c r="C18" s="33" t="s">
        <v>115</v>
      </c>
      <c r="D18" s="33">
        <v>1993</v>
      </c>
      <c r="E18" s="34" t="s">
        <v>41</v>
      </c>
      <c r="F18" s="28"/>
      <c r="G18" s="28"/>
      <c r="H18" s="31">
        <v>3.5381944444444445E-2</v>
      </c>
      <c r="I18" s="29">
        <f t="shared" si="1"/>
        <v>17.428851815505396</v>
      </c>
      <c r="J18" s="35">
        <f t="shared" si="0"/>
        <v>3.5381944444444445E-2</v>
      </c>
      <c r="K18" s="25">
        <v>8</v>
      </c>
      <c r="L18" s="25"/>
      <c r="M18" s="25">
        <v>10</v>
      </c>
      <c r="N18" s="25"/>
    </row>
    <row r="19" spans="1:14" ht="16.5" thickBot="1">
      <c r="A19" s="25">
        <v>9</v>
      </c>
      <c r="B19" s="32">
        <v>54</v>
      </c>
      <c r="C19" s="33" t="s">
        <v>92</v>
      </c>
      <c r="D19" s="33">
        <v>1994</v>
      </c>
      <c r="E19" s="34" t="s">
        <v>187</v>
      </c>
      <c r="F19" s="28"/>
      <c r="G19" s="28"/>
      <c r="H19" s="31">
        <v>3.5671296296296298E-2</v>
      </c>
      <c r="I19" s="29">
        <f t="shared" si="1"/>
        <v>17.287475665152499</v>
      </c>
      <c r="J19" s="35">
        <f t="shared" si="0"/>
        <v>3.5671296296296298E-2</v>
      </c>
      <c r="K19" s="25">
        <v>9</v>
      </c>
      <c r="L19" s="25"/>
      <c r="M19" s="25">
        <v>9</v>
      </c>
      <c r="N19" s="25"/>
    </row>
    <row r="20" spans="1:14" ht="16.5" thickBot="1">
      <c r="A20" s="25">
        <v>10</v>
      </c>
      <c r="B20" s="32">
        <v>80</v>
      </c>
      <c r="C20" s="33" t="s">
        <v>114</v>
      </c>
      <c r="D20" s="33">
        <v>1994</v>
      </c>
      <c r="E20" s="34" t="s">
        <v>41</v>
      </c>
      <c r="F20" s="28"/>
      <c r="G20" s="28"/>
      <c r="H20" s="31">
        <v>3.5798611111111107E-2</v>
      </c>
      <c r="I20" s="29">
        <f t="shared" si="1"/>
        <v>17.225994180407373</v>
      </c>
      <c r="J20" s="35">
        <f t="shared" si="0"/>
        <v>3.5798611111111107E-2</v>
      </c>
      <c r="K20" s="25">
        <v>10</v>
      </c>
      <c r="L20" s="25"/>
      <c r="M20" s="25">
        <v>8</v>
      </c>
      <c r="N20" s="25"/>
    </row>
    <row r="21" spans="1:14" ht="16.5" thickBot="1">
      <c r="A21" s="25">
        <v>11</v>
      </c>
      <c r="B21" s="25">
        <v>77</v>
      </c>
      <c r="C21" s="26" t="s">
        <v>110</v>
      </c>
      <c r="D21" s="26">
        <v>1993</v>
      </c>
      <c r="E21" s="27" t="s">
        <v>111</v>
      </c>
      <c r="F21" s="28"/>
      <c r="G21" s="28"/>
      <c r="H21" s="31">
        <v>3.5879629629629629E-2</v>
      </c>
      <c r="I21" s="29">
        <f t="shared" si="1"/>
        <v>17.187096774193549</v>
      </c>
      <c r="J21" s="35">
        <f t="shared" si="0"/>
        <v>3.5879629629629629E-2</v>
      </c>
      <c r="K21" s="25">
        <v>11</v>
      </c>
      <c r="L21" s="25"/>
      <c r="M21" s="25">
        <v>7</v>
      </c>
      <c r="N21" s="25"/>
    </row>
    <row r="22" spans="1:14" ht="32.25" thickBot="1">
      <c r="A22" s="25">
        <v>12</v>
      </c>
      <c r="B22" s="32">
        <v>68</v>
      </c>
      <c r="C22" s="33" t="s">
        <v>103</v>
      </c>
      <c r="D22" s="33">
        <v>1994</v>
      </c>
      <c r="E22" s="27" t="s">
        <v>171</v>
      </c>
      <c r="F22" s="28" t="s">
        <v>189</v>
      </c>
      <c r="G22" s="28" t="s">
        <v>192</v>
      </c>
      <c r="H22" s="31">
        <v>3.622685185185185E-2</v>
      </c>
      <c r="I22" s="29">
        <f t="shared" si="1"/>
        <v>17.022364217252395</v>
      </c>
      <c r="J22" s="35">
        <f t="shared" si="0"/>
        <v>3.622685185185185E-2</v>
      </c>
      <c r="K22" s="25">
        <v>12</v>
      </c>
      <c r="L22" s="25">
        <v>3</v>
      </c>
      <c r="M22" s="25">
        <v>6</v>
      </c>
      <c r="N22" s="25">
        <v>14</v>
      </c>
    </row>
    <row r="23" spans="1:14" ht="16.5" thickBot="1">
      <c r="A23" s="25">
        <v>13</v>
      </c>
      <c r="B23" s="32">
        <v>58</v>
      </c>
      <c r="C23" s="33" t="s">
        <v>95</v>
      </c>
      <c r="D23" s="33">
        <v>1993</v>
      </c>
      <c r="E23" s="34" t="s">
        <v>175</v>
      </c>
      <c r="F23" s="28"/>
      <c r="G23" s="28"/>
      <c r="H23" s="31">
        <v>3.6400462962962961E-2</v>
      </c>
      <c r="I23" s="29">
        <f t="shared" si="1"/>
        <v>16.941176470588236</v>
      </c>
      <c r="J23" s="35">
        <f t="shared" si="0"/>
        <v>3.6400462962962961E-2</v>
      </c>
      <c r="K23" s="25">
        <v>13</v>
      </c>
      <c r="L23" s="25"/>
      <c r="M23" s="25">
        <v>5</v>
      </c>
      <c r="N23" s="25"/>
    </row>
    <row r="24" spans="1:14" ht="16.5" thickBot="1">
      <c r="A24" s="25">
        <v>14</v>
      </c>
      <c r="B24" s="32">
        <v>78</v>
      </c>
      <c r="C24" s="33" t="s">
        <v>112</v>
      </c>
      <c r="D24" s="33">
        <v>1993</v>
      </c>
      <c r="E24" s="34" t="s">
        <v>198</v>
      </c>
      <c r="F24" s="28"/>
      <c r="G24" s="28"/>
      <c r="H24" s="31">
        <v>3.6493055555555549E-2</v>
      </c>
      <c r="I24" s="29">
        <f t="shared" si="1"/>
        <v>16.898192197906756</v>
      </c>
      <c r="J24" s="35">
        <f t="shared" si="0"/>
        <v>3.6493055555555549E-2</v>
      </c>
      <c r="K24" s="25">
        <v>14</v>
      </c>
      <c r="L24" s="25"/>
      <c r="M24" s="25">
        <v>4</v>
      </c>
      <c r="N24" s="25"/>
    </row>
    <row r="25" spans="1:14" ht="32.25" thickBot="1">
      <c r="A25" s="25">
        <v>15</v>
      </c>
      <c r="B25" s="32">
        <v>56</v>
      </c>
      <c r="C25" s="33" t="s">
        <v>94</v>
      </c>
      <c r="D25" s="33">
        <v>1995</v>
      </c>
      <c r="E25" s="34" t="s">
        <v>188</v>
      </c>
      <c r="F25" s="28"/>
      <c r="G25" s="28"/>
      <c r="H25" s="31">
        <v>3.6562499999999998E-2</v>
      </c>
      <c r="I25" s="29">
        <f t="shared" si="1"/>
        <v>16.866096866096864</v>
      </c>
      <c r="J25" s="35">
        <f t="shared" si="0"/>
        <v>3.6562499999999998E-2</v>
      </c>
      <c r="K25" s="25">
        <v>15</v>
      </c>
      <c r="L25" s="25"/>
      <c r="M25" s="25">
        <v>3</v>
      </c>
      <c r="N25" s="25"/>
    </row>
    <row r="26" spans="1:14" ht="32.25" thickBot="1">
      <c r="A26" s="25">
        <v>16</v>
      </c>
      <c r="B26" s="32">
        <v>83</v>
      </c>
      <c r="C26" s="33" t="s">
        <v>116</v>
      </c>
      <c r="D26" s="33">
        <v>1995</v>
      </c>
      <c r="E26" s="34" t="s">
        <v>168</v>
      </c>
      <c r="F26" s="28"/>
      <c r="G26" s="28"/>
      <c r="H26" s="31">
        <v>3.6689814814814821E-2</v>
      </c>
      <c r="I26" s="29">
        <f t="shared" si="1"/>
        <v>16.807570977917983</v>
      </c>
      <c r="J26" s="35">
        <f t="shared" si="0"/>
        <v>3.6689814814814821E-2</v>
      </c>
      <c r="K26" s="25">
        <v>16</v>
      </c>
      <c r="L26" s="25"/>
      <c r="M26" s="25">
        <v>2</v>
      </c>
      <c r="N26" s="25"/>
    </row>
    <row r="27" spans="1:14" ht="32.25" thickBot="1">
      <c r="A27" s="25">
        <v>17</v>
      </c>
      <c r="B27" s="32">
        <v>50</v>
      </c>
      <c r="C27" s="33" t="s">
        <v>89</v>
      </c>
      <c r="D27" s="33">
        <v>1995</v>
      </c>
      <c r="E27" s="34" t="s">
        <v>185</v>
      </c>
      <c r="F27" s="28" t="s">
        <v>186</v>
      </c>
      <c r="G27" s="28" t="s">
        <v>69</v>
      </c>
      <c r="H27" s="31">
        <v>3.6736111111111108E-2</v>
      </c>
      <c r="I27" s="29">
        <f t="shared" si="1"/>
        <v>16.786389413988658</v>
      </c>
      <c r="J27" s="35">
        <f t="shared" si="0"/>
        <v>3.6736111111111108E-2</v>
      </c>
      <c r="K27" s="25">
        <v>17</v>
      </c>
      <c r="L27" s="25">
        <v>4</v>
      </c>
      <c r="M27" s="25">
        <v>1</v>
      </c>
      <c r="N27" s="25">
        <v>12</v>
      </c>
    </row>
    <row r="28" spans="1:14" ht="32.25" thickBot="1">
      <c r="A28" s="25">
        <v>18</v>
      </c>
      <c r="B28" s="32">
        <v>52</v>
      </c>
      <c r="C28" s="33" t="s">
        <v>91</v>
      </c>
      <c r="D28" s="33">
        <v>1995</v>
      </c>
      <c r="E28" s="34" t="s">
        <v>184</v>
      </c>
      <c r="F28" s="28" t="s">
        <v>157</v>
      </c>
      <c r="G28" s="28" t="s">
        <v>69</v>
      </c>
      <c r="H28" s="31">
        <v>3.6805555555555557E-2</v>
      </c>
      <c r="I28" s="29">
        <f t="shared" si="1"/>
        <v>16.754716981132077</v>
      </c>
      <c r="J28" s="35" t="e">
        <f>G28-H$7</f>
        <v>#VALUE!</v>
      </c>
      <c r="K28" s="25">
        <v>18</v>
      </c>
      <c r="L28" s="25">
        <v>5</v>
      </c>
      <c r="M28" s="25"/>
      <c r="N28" s="25">
        <v>10</v>
      </c>
    </row>
    <row r="29" spans="1:14" ht="16.5" thickBot="1">
      <c r="A29" s="25">
        <v>19</v>
      </c>
      <c r="B29" s="32">
        <v>60</v>
      </c>
      <c r="C29" s="33" t="s">
        <v>96</v>
      </c>
      <c r="D29" s="33">
        <v>1996</v>
      </c>
      <c r="E29" s="34" t="s">
        <v>97</v>
      </c>
      <c r="F29" s="28"/>
      <c r="G29" s="28"/>
      <c r="H29" s="31">
        <v>3.6886574074074079E-2</v>
      </c>
      <c r="I29" s="29">
        <f t="shared" si="1"/>
        <v>16.717916535927206</v>
      </c>
      <c r="J29" s="35">
        <f>G29-H$7</f>
        <v>0</v>
      </c>
      <c r="K29" s="25">
        <v>19</v>
      </c>
      <c r="L29" s="25"/>
      <c r="M29" s="25"/>
      <c r="N29" s="25"/>
    </row>
    <row r="30" spans="1:14" ht="32.25" thickBot="1">
      <c r="A30" s="25">
        <v>20</v>
      </c>
      <c r="B30" s="32">
        <v>49</v>
      </c>
      <c r="C30" s="33" t="s">
        <v>88</v>
      </c>
      <c r="D30" s="33">
        <v>1995</v>
      </c>
      <c r="E30" s="34" t="s">
        <v>185</v>
      </c>
      <c r="F30" s="28" t="s">
        <v>186</v>
      </c>
      <c r="G30" s="28" t="s">
        <v>69</v>
      </c>
      <c r="H30" s="31">
        <v>3.6921296296296292E-2</v>
      </c>
      <c r="I30" s="29">
        <f t="shared" si="1"/>
        <v>16.702194357366771</v>
      </c>
      <c r="J30" s="35">
        <f t="shared" si="0"/>
        <v>3.6921296296296292E-2</v>
      </c>
      <c r="K30" s="25">
        <v>20</v>
      </c>
      <c r="L30" s="25">
        <v>6</v>
      </c>
      <c r="M30" s="25"/>
      <c r="N30" s="25">
        <v>9</v>
      </c>
    </row>
    <row r="31" spans="1:14" ht="16.5" thickBot="1">
      <c r="A31" s="25">
        <v>21</v>
      </c>
      <c r="B31" s="32">
        <v>79</v>
      </c>
      <c r="C31" s="33" t="s">
        <v>113</v>
      </c>
      <c r="D31" s="33">
        <v>1995</v>
      </c>
      <c r="E31" s="34" t="s">
        <v>41</v>
      </c>
      <c r="F31" s="28"/>
      <c r="G31" s="28"/>
      <c r="H31" s="31">
        <v>3.7604166666666668E-2</v>
      </c>
      <c r="I31" s="29">
        <f t="shared" si="1"/>
        <v>16.398891966759003</v>
      </c>
      <c r="J31" s="35">
        <f t="shared" si="0"/>
        <v>3.7604166666666668E-2</v>
      </c>
      <c r="K31" s="25">
        <v>21</v>
      </c>
      <c r="L31" s="25"/>
      <c r="M31" s="25"/>
      <c r="N31" s="25"/>
    </row>
    <row r="32" spans="1:14" ht="32.25" thickBot="1">
      <c r="A32" s="25">
        <v>22</v>
      </c>
      <c r="B32" s="32">
        <v>75</v>
      </c>
      <c r="C32" s="33" t="s">
        <v>109</v>
      </c>
      <c r="D32" s="33">
        <v>1996</v>
      </c>
      <c r="E32" s="34" t="s">
        <v>135</v>
      </c>
      <c r="F32" s="28" t="s">
        <v>37</v>
      </c>
      <c r="G32" s="28"/>
      <c r="H32" s="31">
        <v>3.7662037037037036E-2</v>
      </c>
      <c r="I32" s="29">
        <f t="shared" si="1"/>
        <v>16.373693915181313</v>
      </c>
      <c r="J32" s="35">
        <f t="shared" si="0"/>
        <v>3.7662037037037036E-2</v>
      </c>
      <c r="K32" s="25">
        <v>22</v>
      </c>
      <c r="L32" s="25"/>
      <c r="M32" s="25"/>
      <c r="N32" s="25"/>
    </row>
    <row r="33" spans="1:14" ht="16.5" thickBot="1">
      <c r="A33" s="25">
        <v>23</v>
      </c>
      <c r="B33" s="32">
        <v>61</v>
      </c>
      <c r="C33" s="33" t="s">
        <v>98</v>
      </c>
      <c r="D33" s="33">
        <v>1996</v>
      </c>
      <c r="E33" s="34" t="s">
        <v>46</v>
      </c>
      <c r="F33" s="28"/>
      <c r="G33" s="28"/>
      <c r="H33" s="31">
        <v>3.7962962962962962E-2</v>
      </c>
      <c r="I33" s="29">
        <f t="shared" si="1"/>
        <v>16.243902439024392</v>
      </c>
      <c r="J33" s="35">
        <f t="shared" si="0"/>
        <v>3.7962962962962962E-2</v>
      </c>
      <c r="K33" s="25">
        <v>23</v>
      </c>
      <c r="L33" s="25"/>
      <c r="M33" s="25"/>
      <c r="N33" s="25"/>
    </row>
    <row r="34" spans="1:14" ht="32.25" thickBot="1">
      <c r="A34" s="25">
        <v>24</v>
      </c>
      <c r="B34" s="32">
        <v>69</v>
      </c>
      <c r="C34" s="33" t="s">
        <v>104</v>
      </c>
      <c r="D34" s="33">
        <v>1993</v>
      </c>
      <c r="E34" s="34" t="s">
        <v>166</v>
      </c>
      <c r="F34" s="28" t="s">
        <v>193</v>
      </c>
      <c r="G34" s="28"/>
      <c r="H34" s="31">
        <v>3.8622685185185184E-2</v>
      </c>
      <c r="I34" s="29">
        <f t="shared" si="1"/>
        <v>15.966436919388673</v>
      </c>
      <c r="J34" s="35">
        <f t="shared" si="0"/>
        <v>3.8622685185185184E-2</v>
      </c>
      <c r="K34" s="25">
        <v>24</v>
      </c>
      <c r="L34" s="25"/>
      <c r="M34" s="25"/>
      <c r="N34" s="25"/>
    </row>
    <row r="35" spans="1:14" ht="16.5" thickBot="1">
      <c r="A35" s="25">
        <v>25</v>
      </c>
      <c r="B35" s="32">
        <v>74</v>
      </c>
      <c r="C35" s="33" t="s">
        <v>108</v>
      </c>
      <c r="D35" s="33">
        <v>1996</v>
      </c>
      <c r="E35" s="34" t="s">
        <v>166</v>
      </c>
      <c r="F35" s="28" t="s">
        <v>197</v>
      </c>
      <c r="G35" s="28"/>
      <c r="H35" s="31">
        <v>3.923611111111111E-2</v>
      </c>
      <c r="I35" s="29">
        <f t="shared" si="1"/>
        <v>15.716814159292037</v>
      </c>
      <c r="J35" s="35">
        <f t="shared" si="0"/>
        <v>3.923611111111111E-2</v>
      </c>
      <c r="K35" s="25">
        <v>25</v>
      </c>
      <c r="L35" s="25"/>
      <c r="M35" s="25"/>
      <c r="N35" s="25"/>
    </row>
    <row r="36" spans="1:14" ht="32.25" thickBot="1">
      <c r="A36" s="25">
        <v>26</v>
      </c>
      <c r="B36" s="32">
        <v>47</v>
      </c>
      <c r="C36" s="33" t="s">
        <v>183</v>
      </c>
      <c r="D36" s="33">
        <v>1993</v>
      </c>
      <c r="E36" s="34" t="s">
        <v>181</v>
      </c>
      <c r="F36" s="28" t="s">
        <v>137</v>
      </c>
      <c r="G36" s="28" t="s">
        <v>138</v>
      </c>
      <c r="H36" s="31">
        <v>3.9756944444444449E-2</v>
      </c>
      <c r="I36" s="29">
        <f t="shared" si="1"/>
        <v>15.510917030567688</v>
      </c>
      <c r="J36" s="35">
        <f t="shared" si="0"/>
        <v>3.9756944444444449E-2</v>
      </c>
      <c r="K36" s="25">
        <v>26</v>
      </c>
      <c r="L36" s="25">
        <v>7</v>
      </c>
      <c r="M36" s="25"/>
      <c r="N36" s="25">
        <v>8</v>
      </c>
    </row>
    <row r="37" spans="1:14" ht="32.25" thickBot="1">
      <c r="A37" s="25">
        <v>27</v>
      </c>
      <c r="B37" s="32">
        <v>73</v>
      </c>
      <c r="C37" s="33" t="s">
        <v>107</v>
      </c>
      <c r="D37" s="33">
        <v>1995</v>
      </c>
      <c r="E37" s="34" t="s">
        <v>166</v>
      </c>
      <c r="F37" s="28" t="s">
        <v>196</v>
      </c>
      <c r="G37" s="28"/>
      <c r="H37" s="31">
        <v>4.0162037037037038E-2</v>
      </c>
      <c r="I37" s="29">
        <f t="shared" si="1"/>
        <v>15.354466858789628</v>
      </c>
      <c r="J37" s="35">
        <f t="shared" si="0"/>
        <v>4.0162037037037038E-2</v>
      </c>
      <c r="K37" s="25">
        <v>27</v>
      </c>
      <c r="L37" s="25"/>
      <c r="M37" s="25"/>
      <c r="N37" s="25"/>
    </row>
    <row r="38" spans="1:14" ht="16.5" thickBot="1">
      <c r="A38" s="25">
        <v>28</v>
      </c>
      <c r="B38" s="32">
        <v>63</v>
      </c>
      <c r="C38" s="33" t="s">
        <v>99</v>
      </c>
      <c r="D38" s="33">
        <v>1996</v>
      </c>
      <c r="E38" s="34" t="s">
        <v>46</v>
      </c>
      <c r="F38" s="28"/>
      <c r="G38" s="28"/>
      <c r="H38" s="31">
        <v>4.0787037037037038E-2</v>
      </c>
      <c r="I38" s="29">
        <f t="shared" si="1"/>
        <v>15.119182746878547</v>
      </c>
      <c r="J38" s="35">
        <f t="shared" si="0"/>
        <v>4.0787037037037038E-2</v>
      </c>
      <c r="K38" s="25">
        <v>28</v>
      </c>
      <c r="L38" s="25"/>
      <c r="M38" s="25"/>
      <c r="N38" s="25"/>
    </row>
    <row r="39" spans="1:14" ht="16.5" thickBot="1">
      <c r="A39" s="25">
        <v>29</v>
      </c>
      <c r="B39" s="32">
        <v>64</v>
      </c>
      <c r="C39" s="33" t="s">
        <v>100</v>
      </c>
      <c r="D39" s="33">
        <v>1995</v>
      </c>
      <c r="E39" s="34" t="s">
        <v>46</v>
      </c>
      <c r="F39" s="28"/>
      <c r="G39" s="28"/>
      <c r="H39" s="31">
        <v>4.4363425925925924E-2</v>
      </c>
      <c r="I39" s="29">
        <f>I$9/(HOUR(H39)+(MINUTE(H39)/60)+(SECOND(H39)/3600))</f>
        <v>13.900339159926949</v>
      </c>
      <c r="J39" s="35">
        <f t="shared" si="0"/>
        <v>4.4363425925925924E-2</v>
      </c>
      <c r="K39" s="25">
        <v>29</v>
      </c>
      <c r="L39" s="25"/>
      <c r="M39" s="25"/>
      <c r="N39" s="25"/>
    </row>
    <row r="41" spans="1:14" ht="15.75">
      <c r="C41" s="48" t="s">
        <v>224</v>
      </c>
    </row>
    <row r="42" spans="1:14">
      <c r="C42" t="s">
        <v>207</v>
      </c>
      <c r="H42" t="s">
        <v>208</v>
      </c>
    </row>
    <row r="44" spans="1:14">
      <c r="C44" t="s">
        <v>209</v>
      </c>
      <c r="H44" t="s">
        <v>210</v>
      </c>
    </row>
  </sheetData>
  <sortState ref="B11:H45">
    <sortCondition ref="H11:H45"/>
  </sortState>
  <mergeCells count="7">
    <mergeCell ref="B1:L1"/>
    <mergeCell ref="B2:L2"/>
    <mergeCell ref="B7:L7"/>
    <mergeCell ref="B3:L3"/>
    <mergeCell ref="B4:L4"/>
    <mergeCell ref="B5:L5"/>
    <mergeCell ref="B6:L6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A8" sqref="A8:H17"/>
    </sheetView>
  </sheetViews>
  <sheetFormatPr defaultRowHeight="15"/>
  <cols>
    <col min="1" max="1" width="3.7109375" customWidth="1"/>
    <col min="2" max="2" width="22.7109375" customWidth="1"/>
    <col min="3" max="3" width="11.140625" customWidth="1"/>
    <col min="4" max="4" width="12" customWidth="1"/>
    <col min="5" max="5" width="10.7109375" customWidth="1"/>
    <col min="7" max="7" width="8.140625" customWidth="1"/>
    <col min="8" max="8" width="6.7109375" customWidth="1"/>
  </cols>
  <sheetData>
    <row r="1" spans="1:11">
      <c r="A1" s="96" t="s">
        <v>10</v>
      </c>
      <c r="B1" s="97"/>
      <c r="C1" s="97"/>
      <c r="D1" s="97"/>
      <c r="E1" s="97"/>
      <c r="F1" s="97"/>
      <c r="G1" s="97"/>
      <c r="H1" s="97"/>
      <c r="I1" s="97"/>
      <c r="J1" s="97"/>
    </row>
    <row r="2" spans="1:11">
      <c r="A2" s="90" t="s">
        <v>11</v>
      </c>
      <c r="B2" s="98"/>
      <c r="C2" s="98"/>
      <c r="D2" s="98"/>
      <c r="E2" s="98"/>
      <c r="F2" s="98"/>
      <c r="G2" s="98"/>
      <c r="H2" s="98"/>
      <c r="I2" s="98"/>
      <c r="J2" s="98"/>
    </row>
    <row r="3" spans="1:11">
      <c r="A3" s="92" t="s">
        <v>127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>
      <c r="A4" s="90" t="s">
        <v>128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18.75">
      <c r="A6" s="94" t="s">
        <v>129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1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1">
      <c r="B8" s="2" t="s">
        <v>126</v>
      </c>
      <c r="F8" t="s">
        <v>130</v>
      </c>
    </row>
    <row r="9" spans="1:11" ht="15.75" thickBot="1">
      <c r="B9" t="s">
        <v>23</v>
      </c>
      <c r="C9" t="s">
        <v>30</v>
      </c>
      <c r="E9" t="s">
        <v>132</v>
      </c>
      <c r="F9" s="13"/>
      <c r="H9" s="3"/>
    </row>
    <row r="10" spans="1:11" ht="30.75" thickBot="1">
      <c r="A10" s="9" t="s">
        <v>0</v>
      </c>
      <c r="B10" s="10" t="s">
        <v>24</v>
      </c>
      <c r="C10" s="10" t="s">
        <v>25</v>
      </c>
      <c r="D10" s="10" t="s">
        <v>26</v>
      </c>
      <c r="E10" s="10" t="s">
        <v>27</v>
      </c>
      <c r="F10" s="10" t="s">
        <v>28</v>
      </c>
      <c r="G10" s="11" t="s">
        <v>29</v>
      </c>
      <c r="H10" s="10" t="s">
        <v>22</v>
      </c>
    </row>
    <row r="11" spans="1:11">
      <c r="A11" s="66">
        <v>1</v>
      </c>
      <c r="B11" s="4" t="s">
        <v>118</v>
      </c>
      <c r="C11" s="47">
        <f>25+20+12+10+8+5+2</f>
        <v>82</v>
      </c>
      <c r="D11" s="55">
        <v>0</v>
      </c>
      <c r="E11" s="55">
        <f>6+1+12.5+10+7</f>
        <v>36.5</v>
      </c>
      <c r="F11" s="54">
        <f>10+8</f>
        <v>18</v>
      </c>
      <c r="G11" s="47">
        <f t="shared" ref="G11:G17" si="0">SUM(C11:F11)</f>
        <v>136.5</v>
      </c>
      <c r="H11" s="54">
        <v>1</v>
      </c>
    </row>
    <row r="12" spans="1:11">
      <c r="A12" s="67">
        <v>2</v>
      </c>
      <c r="B12" s="1" t="s">
        <v>221</v>
      </c>
      <c r="C12" s="51">
        <f>16+7</f>
        <v>23</v>
      </c>
      <c r="D12" s="55">
        <v>0</v>
      </c>
      <c r="E12" s="55">
        <f>12+10+8+2</f>
        <v>32</v>
      </c>
      <c r="F12" s="53">
        <f>25+14+12</f>
        <v>51</v>
      </c>
      <c r="G12" s="47">
        <f t="shared" si="0"/>
        <v>106</v>
      </c>
      <c r="H12" s="54">
        <v>2</v>
      </c>
    </row>
    <row r="13" spans="1:11">
      <c r="A13" s="67">
        <v>3</v>
      </c>
      <c r="B13" s="1" t="s">
        <v>119</v>
      </c>
      <c r="C13" s="51">
        <f>6</f>
        <v>6</v>
      </c>
      <c r="D13" s="55">
        <f>16+14</f>
        <v>30</v>
      </c>
      <c r="E13" s="55">
        <f>16+9+3</f>
        <v>28</v>
      </c>
      <c r="F13" s="53">
        <v>0</v>
      </c>
      <c r="G13" s="47">
        <f t="shared" si="0"/>
        <v>64</v>
      </c>
      <c r="H13" s="53">
        <v>3</v>
      </c>
    </row>
    <row r="14" spans="1:11">
      <c r="A14" s="67">
        <v>4</v>
      </c>
      <c r="B14" s="1" t="s">
        <v>120</v>
      </c>
      <c r="C14" s="51">
        <f>9+3</f>
        <v>12</v>
      </c>
      <c r="D14" s="55">
        <f>20</f>
        <v>20</v>
      </c>
      <c r="E14" s="55">
        <f>7+4</f>
        <v>11</v>
      </c>
      <c r="F14" s="53">
        <v>9</v>
      </c>
      <c r="G14" s="47">
        <f t="shared" si="0"/>
        <v>52</v>
      </c>
      <c r="H14" s="53">
        <v>4</v>
      </c>
    </row>
    <row r="15" spans="1:11">
      <c r="A15" s="67">
        <v>5</v>
      </c>
      <c r="B15" s="1" t="s">
        <v>122</v>
      </c>
      <c r="C15" s="51">
        <f>14+4</f>
        <v>18</v>
      </c>
      <c r="D15" s="52">
        <f>25</f>
        <v>25</v>
      </c>
      <c r="E15" s="52">
        <f>5</f>
        <v>5</v>
      </c>
      <c r="F15" s="53">
        <v>0</v>
      </c>
      <c r="G15" s="47">
        <f t="shared" si="0"/>
        <v>48</v>
      </c>
      <c r="H15" s="53">
        <v>5</v>
      </c>
    </row>
    <row r="16" spans="1:11">
      <c r="A16" s="67">
        <v>6</v>
      </c>
      <c r="B16" s="1" t="s">
        <v>123</v>
      </c>
      <c r="C16" s="51">
        <f>0</f>
        <v>0</v>
      </c>
      <c r="D16" s="52">
        <v>0</v>
      </c>
      <c r="E16" s="52">
        <f>12.5+10+7</f>
        <v>29.5</v>
      </c>
      <c r="F16" s="53">
        <v>18</v>
      </c>
      <c r="G16" s="47">
        <f t="shared" si="0"/>
        <v>47.5</v>
      </c>
      <c r="H16" s="53">
        <v>6</v>
      </c>
    </row>
    <row r="17" spans="1:11">
      <c r="A17" s="67">
        <v>7</v>
      </c>
      <c r="B17" s="1" t="s">
        <v>121</v>
      </c>
      <c r="C17" s="51">
        <f>1</f>
        <v>1</v>
      </c>
      <c r="D17" s="52">
        <v>12</v>
      </c>
      <c r="E17" s="55">
        <v>0</v>
      </c>
      <c r="F17" s="53">
        <v>10</v>
      </c>
      <c r="G17" s="47">
        <f t="shared" si="0"/>
        <v>23</v>
      </c>
      <c r="H17" s="53">
        <v>7</v>
      </c>
    </row>
    <row r="22" spans="1:11">
      <c r="A22" s="17"/>
      <c r="B22" s="17"/>
      <c r="C22" s="17"/>
      <c r="D22" s="18"/>
      <c r="E22" s="18"/>
      <c r="F22" s="19"/>
    </row>
    <row r="23" spans="1:11">
      <c r="A23" s="17"/>
      <c r="B23" s="17"/>
      <c r="C23" s="17"/>
      <c r="D23" s="18"/>
      <c r="E23" s="18"/>
      <c r="F23" s="19"/>
    </row>
    <row r="26" spans="1:11">
      <c r="A26" s="96" t="s">
        <v>10</v>
      </c>
      <c r="B26" s="97"/>
      <c r="C26" s="97"/>
      <c r="D26" s="97"/>
      <c r="E26" s="97"/>
      <c r="F26" s="97"/>
      <c r="G26" s="97"/>
      <c r="H26" s="97"/>
      <c r="I26" s="97"/>
      <c r="J26" s="97"/>
    </row>
    <row r="27" spans="1:11">
      <c r="A27" s="90" t="s">
        <v>11</v>
      </c>
      <c r="B27" s="98"/>
      <c r="C27" s="98"/>
      <c r="D27" s="98"/>
      <c r="E27" s="98"/>
      <c r="F27" s="98"/>
      <c r="G27" s="98"/>
      <c r="H27" s="98"/>
      <c r="I27" s="98"/>
      <c r="J27" s="98"/>
    </row>
    <row r="28" spans="1:11">
      <c r="A28" s="92" t="s">
        <v>127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1:11">
      <c r="A29" s="90" t="s">
        <v>128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1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1" ht="18.75">
      <c r="A31" s="94" t="s">
        <v>129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1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0">
      <c r="B33" s="2" t="s">
        <v>126</v>
      </c>
      <c r="F33" t="s">
        <v>130</v>
      </c>
    </row>
    <row r="35" spans="1:10" ht="15.75" thickBot="1">
      <c r="B35" t="s">
        <v>23</v>
      </c>
      <c r="C35" t="s">
        <v>30</v>
      </c>
      <c r="E35" t="s">
        <v>131</v>
      </c>
    </row>
    <row r="36" spans="1:10" ht="30.75" thickBot="1">
      <c r="A36" s="9" t="s">
        <v>0</v>
      </c>
      <c r="B36" s="10" t="s">
        <v>24</v>
      </c>
      <c r="C36" s="10" t="s">
        <v>25</v>
      </c>
      <c r="D36" s="10" t="s">
        <v>26</v>
      </c>
      <c r="E36" s="10" t="s">
        <v>27</v>
      </c>
      <c r="F36" s="10" t="s">
        <v>28</v>
      </c>
      <c r="G36" s="44" t="s">
        <v>214</v>
      </c>
      <c r="H36" s="44" t="s">
        <v>215</v>
      </c>
      <c r="I36" s="11" t="s">
        <v>29</v>
      </c>
      <c r="J36" s="10" t="s">
        <v>22</v>
      </c>
    </row>
    <row r="37" spans="1:10">
      <c r="A37" s="1">
        <v>1</v>
      </c>
      <c r="B37" s="1" t="s">
        <v>124</v>
      </c>
      <c r="C37" s="51">
        <f>25+20+12</f>
        <v>57</v>
      </c>
      <c r="D37" s="52">
        <v>0</v>
      </c>
      <c r="E37" s="52">
        <f>20+16+14+12+10+9</f>
        <v>81</v>
      </c>
      <c r="F37" s="53">
        <v>45</v>
      </c>
      <c r="G37" s="54">
        <f>25+14+9+8+7+5+3+1</f>
        <v>72</v>
      </c>
      <c r="H37" s="54">
        <v>0</v>
      </c>
      <c r="I37" s="47">
        <f>SUM(C37:H37)</f>
        <v>255</v>
      </c>
      <c r="J37" s="53">
        <v>1</v>
      </c>
    </row>
    <row r="38" spans="1:10">
      <c r="A38" s="1">
        <v>2</v>
      </c>
      <c r="B38" s="1" t="s">
        <v>32</v>
      </c>
      <c r="C38" s="51">
        <f>16+14+10+9+8</f>
        <v>57</v>
      </c>
      <c r="D38" s="55">
        <v>0</v>
      </c>
      <c r="E38" s="55">
        <v>0</v>
      </c>
      <c r="F38" s="53">
        <v>0</v>
      </c>
      <c r="G38" s="54">
        <f>16+10+6+2</f>
        <v>34</v>
      </c>
      <c r="H38" s="54">
        <v>25</v>
      </c>
      <c r="I38" s="47">
        <f>SUM(C38:H38)</f>
        <v>116</v>
      </c>
      <c r="J38" s="53">
        <v>2</v>
      </c>
    </row>
    <row r="39" spans="1:10">
      <c r="A39" s="1">
        <v>3</v>
      </c>
      <c r="B39" s="1" t="s">
        <v>39</v>
      </c>
      <c r="C39" s="51">
        <v>0</v>
      </c>
      <c r="D39" s="52">
        <v>0</v>
      </c>
      <c r="E39" s="52">
        <f>25+8</f>
        <v>33</v>
      </c>
      <c r="F39" s="53">
        <v>0</v>
      </c>
      <c r="G39" s="54">
        <f>4</f>
        <v>4</v>
      </c>
      <c r="H39" s="54">
        <v>20</v>
      </c>
      <c r="I39" s="47">
        <f>SUM(C39:H39)</f>
        <v>57</v>
      </c>
      <c r="J39" s="53">
        <v>3</v>
      </c>
    </row>
    <row r="40" spans="1:10">
      <c r="A40" s="1">
        <v>4</v>
      </c>
      <c r="B40" s="1" t="s">
        <v>125</v>
      </c>
      <c r="C40" s="51">
        <v>0</v>
      </c>
      <c r="D40" s="55">
        <v>0</v>
      </c>
      <c r="E40" s="55">
        <v>0</v>
      </c>
      <c r="F40" s="53">
        <v>0</v>
      </c>
      <c r="G40" s="54">
        <f>20+12</f>
        <v>32</v>
      </c>
      <c r="H40" s="54">
        <v>0</v>
      </c>
      <c r="I40" s="47">
        <f>SUM(C40:H40)</f>
        <v>32</v>
      </c>
      <c r="J40" s="53">
        <v>4</v>
      </c>
    </row>
  </sheetData>
  <sortState ref="B37:I40">
    <sortCondition descending="1" ref="I37:I40"/>
  </sortState>
  <mergeCells count="14">
    <mergeCell ref="A30:K30"/>
    <mergeCell ref="A31:K31"/>
    <mergeCell ref="A32:K32"/>
    <mergeCell ref="A7:K7"/>
    <mergeCell ref="A26:J26"/>
    <mergeCell ref="A27:J27"/>
    <mergeCell ref="A28:K28"/>
    <mergeCell ref="A29:K29"/>
    <mergeCell ref="A6:K6"/>
    <mergeCell ref="A1:J1"/>
    <mergeCell ref="A2:J2"/>
    <mergeCell ref="A3:K3"/>
    <mergeCell ref="A4:K4"/>
    <mergeCell ref="A5:K5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М1 2 день</vt:lpstr>
      <vt:lpstr>ж1 2день</vt:lpstr>
      <vt:lpstr>ж2 2день</vt:lpstr>
      <vt:lpstr>ж3 2день</vt:lpstr>
      <vt:lpstr>м3 2день</vt:lpstr>
      <vt:lpstr>м4 2день</vt:lpstr>
      <vt:lpstr>м5 2день</vt:lpstr>
      <vt:lpstr>м2 2день</vt:lpstr>
      <vt:lpstr>итоги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2011-10-28T15:08:33Z</cp:lastPrinted>
  <dcterms:created xsi:type="dcterms:W3CDTF">2011-10-06T10:17:10Z</dcterms:created>
  <dcterms:modified xsi:type="dcterms:W3CDTF">2011-10-28T15:22:59Z</dcterms:modified>
</cp:coreProperties>
</file>